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090" activeTab="2"/>
  </bookViews>
  <sheets>
    <sheet name="титул" sheetId="1" r:id="rId1"/>
    <sheet name="Лист2" sheetId="2" state="hidden" r:id="rId2"/>
    <sheet name="план" sheetId="3" r:id="rId3"/>
    <sheet name="вспом" sheetId="4" state="hidden" r:id="rId4"/>
    <sheet name="Лист3 (2)" sheetId="5" state="hidden" r:id="rId5"/>
  </sheets>
  <definedNames>
    <definedName name="_xlnm.Print_Area" localSheetId="3">'вспом'!$A$1:$AH$136</definedName>
    <definedName name="_xlnm.Print_Area" localSheetId="1">'Лист2'!$A$1:$K$15</definedName>
    <definedName name="_xlnm.Print_Area" localSheetId="4">'Лист3 (2)'!$A$1:$AH$137</definedName>
    <definedName name="_xlnm.Print_Area" localSheetId="2">'план'!$A$1:$AH$137</definedName>
    <definedName name="_xlnm.Print_Area" localSheetId="0">'титул'!$A$1:$BA$35</definedName>
  </definedNames>
  <calcPr fullCalcOnLoad="1"/>
</workbook>
</file>

<file path=xl/sharedStrings.xml><?xml version="1.0" encoding="utf-8"?>
<sst xmlns="http://schemas.openxmlformats.org/spreadsheetml/2006/main" count="1023" uniqueCount="285">
  <si>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</si>
  <si>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</si>
  <si>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</si>
  <si>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</si>
  <si>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</si>
  <si>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</si>
  <si>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</si>
  <si>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</si>
  <si>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</si>
  <si>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</si>
  <si>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</si>
  <si>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</si>
  <si>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</si>
  <si>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</si>
  <si>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</si>
  <si>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</si>
  <si>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</si>
  <si>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</si>
  <si>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</si>
  <si>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</si>
  <si>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</si>
  <si>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</si>
  <si>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</si>
  <si>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</si>
  <si>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Ректор __________________</t>
  </si>
  <si>
    <t>Н</t>
  </si>
  <si>
    <t>Настановна сесія</t>
  </si>
  <si>
    <t>Триместр</t>
  </si>
  <si>
    <t xml:space="preserve">НАВЧАЛЬНИЙ ПЛАН </t>
  </si>
  <si>
    <t>3</t>
  </si>
  <si>
    <t>С/Н</t>
  </si>
  <si>
    <t>Міністерство освіти і науки України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</si>
  <si>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</si>
  <si>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</si>
  <si>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</si>
  <si>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</si>
  <si>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</si>
  <si>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</si>
  <si>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</si>
  <si>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</si>
  <si>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</si>
  <si>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</si>
  <si>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</si>
  <si>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</si>
  <si>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</si>
  <si>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</si>
  <si>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</si>
  <si>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Держ. атест.</t>
  </si>
  <si>
    <t>I</t>
  </si>
  <si>
    <t>II</t>
  </si>
  <si>
    <t>III</t>
  </si>
  <si>
    <t>IV</t>
  </si>
  <si>
    <t>V</t>
  </si>
  <si>
    <t>-</t>
  </si>
  <si>
    <t>/С</t>
  </si>
  <si>
    <t xml:space="preserve">             </t>
  </si>
  <si>
    <t>№ п/п</t>
  </si>
  <si>
    <t>НАЗВА ДИСЦИПЛІН</t>
  </si>
  <si>
    <t>Курсові роботи</t>
  </si>
  <si>
    <t>Кредити ECTS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</si>
  <si>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</si>
  <si>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</si>
  <si>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</si>
  <si>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</si>
  <si>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</si>
  <si>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</si>
  <si>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всього аудиторних годин</t>
  </si>
  <si>
    <t>лекції</t>
  </si>
  <si>
    <t>лабораторні</t>
  </si>
  <si>
    <t>практичні заняття</t>
  </si>
  <si>
    <t>1 курс</t>
  </si>
  <si>
    <t>2 курс</t>
  </si>
  <si>
    <t>3 курс</t>
  </si>
  <si>
    <t>4 курс</t>
  </si>
  <si>
    <t>5 курс</t>
  </si>
  <si>
    <t>Іноземна мова (за професійним спрямуванням)</t>
  </si>
  <si>
    <t>Економіко-математичні методи та моделі (оптимізаційні методи та моделі)</t>
  </si>
  <si>
    <t xml:space="preserve"> Інформатика</t>
  </si>
  <si>
    <t>2.1</t>
  </si>
  <si>
    <t>2.2</t>
  </si>
  <si>
    <t>Інформатика</t>
  </si>
  <si>
    <t>Макроекономіка</t>
  </si>
  <si>
    <t>Мікроекономіка</t>
  </si>
  <si>
    <t>Політична економія</t>
  </si>
  <si>
    <t>Математика для менеджерів:</t>
  </si>
  <si>
    <t>6.1</t>
  </si>
  <si>
    <t>Математика для менеджерів (вища математика)</t>
  </si>
  <si>
    <t>6.2</t>
  </si>
  <si>
    <t>7</t>
  </si>
  <si>
    <t>6</t>
  </si>
  <si>
    <t>1</t>
  </si>
  <si>
    <t>Бухгалтерський облік</t>
  </si>
  <si>
    <t>Гроші і кредит</t>
  </si>
  <si>
    <t>Державне та регіональне управління</t>
  </si>
  <si>
    <t>Економіка праці й соціально-трудові відносини</t>
  </si>
  <si>
    <t>Економіка підприємства</t>
  </si>
  <si>
    <t>Контролінг</t>
  </si>
  <si>
    <t>Логістика</t>
  </si>
  <si>
    <t>Маркетинг</t>
  </si>
  <si>
    <t>Маркетинг (основи маркетингу)</t>
  </si>
  <si>
    <t>Маркетинг (курсова робота)</t>
  </si>
  <si>
    <t>9</t>
  </si>
  <si>
    <t>Міжнародна економіка</t>
  </si>
  <si>
    <t>Менеджмент та адміністрування</t>
  </si>
  <si>
    <t>13.1</t>
  </si>
  <si>
    <t xml:space="preserve">Операційний менеджмент </t>
  </si>
  <si>
    <t xml:space="preserve">Операційний менеджмент (к. р.) </t>
  </si>
  <si>
    <t>Самоменеджмент</t>
  </si>
  <si>
    <t>Управління персоналом</t>
  </si>
  <si>
    <t>Управління інноваціями</t>
  </si>
  <si>
    <t>Стратегічний менеджмент</t>
  </si>
  <si>
    <t>Стратегічний менеджмент (кур. робота)</t>
  </si>
  <si>
    <t>Міжнародний менеджмент</t>
  </si>
  <si>
    <t>Основи зовнішньоекономічної діяльності</t>
  </si>
  <si>
    <t xml:space="preserve">Фінанси </t>
  </si>
  <si>
    <t xml:space="preserve"> Фінанси підприємств</t>
  </si>
  <si>
    <t>Разом:</t>
  </si>
  <si>
    <t>Методи прийняття управлінських рішень</t>
  </si>
  <si>
    <t>Маркетинг машинобудівного виробництва</t>
  </si>
  <si>
    <t>Менеджмент машинобудівного виробництва</t>
  </si>
  <si>
    <t>Регіонально-адміністративний менеджмент</t>
  </si>
  <si>
    <t>Ризик-менеджмент</t>
  </si>
  <si>
    <t>Управління попитом</t>
  </si>
  <si>
    <t>Разом за 3 циклом</t>
  </si>
  <si>
    <t>Всього: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</si>
  <si>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</si>
  <si>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</si>
  <si>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</si>
  <si>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Контрольні роботи</t>
  </si>
  <si>
    <t>Справка</t>
  </si>
  <si>
    <t>Філософія</t>
  </si>
  <si>
    <t>Соціологія</t>
  </si>
  <si>
    <t xml:space="preserve">Логістика </t>
  </si>
  <si>
    <t>Логістика (к. р.)</t>
  </si>
  <si>
    <t>наставна</t>
  </si>
  <si>
    <t>4</t>
  </si>
  <si>
    <t xml:space="preserve"> </t>
  </si>
  <si>
    <t>Строк навчання - 4, 5 років</t>
  </si>
  <si>
    <t>Захист дипломної роботи</t>
  </si>
  <si>
    <t>підготовки: бакалавра</t>
  </si>
  <si>
    <t>форма навчання:   заочна</t>
  </si>
  <si>
    <t xml:space="preserve"> 1 ОБОВ'ЯЗКОВІ НАВЧАЛЬНІ ДИСЦИПЛІНИ</t>
  </si>
  <si>
    <t>1.1 Гуманітарні та соціально-економічні дисципліни</t>
  </si>
  <si>
    <t>5.1</t>
  </si>
  <si>
    <t>5.2</t>
  </si>
  <si>
    <t>7.1</t>
  </si>
  <si>
    <t>Теорія організацій</t>
  </si>
  <si>
    <t>7.2</t>
  </si>
  <si>
    <t>7.2.1</t>
  </si>
  <si>
    <t>7.2.2</t>
  </si>
  <si>
    <t xml:space="preserve">Менеджмент </t>
  </si>
  <si>
    <t>Менеджмент  (кур. работа)</t>
  </si>
  <si>
    <t>7.3</t>
  </si>
  <si>
    <t>Операційний менежмент</t>
  </si>
  <si>
    <t>7.3.1</t>
  </si>
  <si>
    <t>7.4</t>
  </si>
  <si>
    <t>7.5</t>
  </si>
  <si>
    <t>7.6</t>
  </si>
  <si>
    <t>7.7</t>
  </si>
  <si>
    <t>7.7.1</t>
  </si>
  <si>
    <t>7.7.2</t>
  </si>
  <si>
    <t>8</t>
  </si>
  <si>
    <t>Основи охорони праці та безпека життєдіяльності</t>
  </si>
  <si>
    <t>Міжнародний маркетинг</t>
  </si>
  <si>
    <t>Математика для менеджерів (теорія ймовірності і матем. статистика)</t>
  </si>
  <si>
    <t>Разом 2.1</t>
  </si>
  <si>
    <t>1.2  Дисципліни природничо-наукової (фундаментальної) підготовки</t>
  </si>
  <si>
    <t>1.3 Дисципліни професійної підготовки</t>
  </si>
  <si>
    <t>2. ДИСЦИПЛІНИ ВІЛЬНОГО ВИБОРУ</t>
  </si>
  <si>
    <t>13</t>
  </si>
  <si>
    <t>Разом за пунктом 1.1:</t>
  </si>
  <si>
    <t>Разом за пунктом 1.2:</t>
  </si>
  <si>
    <t>Разом за пунктом 1.3:</t>
  </si>
  <si>
    <t>Разом за циклом 1</t>
  </si>
  <si>
    <t>Управління конкурентоспроможністю</t>
  </si>
  <si>
    <t>17</t>
  </si>
  <si>
    <t xml:space="preserve">Кредиты по триместрам и курсам </t>
  </si>
  <si>
    <t xml:space="preserve">1 курс </t>
  </si>
  <si>
    <t>Теорія економічного аналізу</t>
  </si>
  <si>
    <t>Теорія проектного аналізу</t>
  </si>
  <si>
    <t>Організація підприємницької діяльності</t>
  </si>
  <si>
    <t xml:space="preserve"> Організація підприємницької діяльності (курс роб)</t>
  </si>
  <si>
    <t>Елетронна комерція</t>
  </si>
  <si>
    <t>Функціональна логістика</t>
  </si>
  <si>
    <t>Управління комерційною діяльністю</t>
  </si>
  <si>
    <t>Логістична інфроструктура</t>
  </si>
  <si>
    <t xml:space="preserve">Міжнародна економічна інтеграція. </t>
  </si>
  <si>
    <t>Міжнародна політика зарубіжних країн</t>
  </si>
  <si>
    <t>Разом п 2</t>
  </si>
  <si>
    <t>Разом п. 2.2</t>
  </si>
  <si>
    <t>8.1</t>
  </si>
  <si>
    <t>8.2</t>
  </si>
  <si>
    <t>галузь знань: 07 Управління та  адміністрування</t>
  </si>
  <si>
    <t xml:space="preserve">спеціальність: 073 "Менеджмент" </t>
  </si>
  <si>
    <t>Менеджмент і бізнес - адміністрування</t>
  </si>
  <si>
    <t xml:space="preserve"> Менеджмент зовнішньоекономічної діяльності</t>
  </si>
  <si>
    <t>Товарно-інноваційна політика</t>
  </si>
  <si>
    <t>Н/</t>
  </si>
  <si>
    <t>ЗД</t>
  </si>
  <si>
    <t>Фінанси, гроші і кредит</t>
  </si>
  <si>
    <t>Національна економіка</t>
  </si>
  <si>
    <t>2.3 Дисципліни професійної підготовки</t>
  </si>
  <si>
    <t>2.3. 1 Спеціалізація "Менеджмент і бізнес-адміністрування"</t>
  </si>
  <si>
    <t>2.3.2. Спеціалізація  "Логістика"</t>
  </si>
  <si>
    <t>2.3.3  Спеціалізація  "Менеджмент зовнішньоекономічної діяльності"</t>
  </si>
  <si>
    <t>1.1.1</t>
  </si>
  <si>
    <t>1.1.1.1</t>
  </si>
  <si>
    <t>1.1.1.2</t>
  </si>
  <si>
    <t>1.1.2</t>
  </si>
  <si>
    <t xml:space="preserve">Історія України </t>
  </si>
  <si>
    <t>1.1.3</t>
  </si>
  <si>
    <t>1.1.4</t>
  </si>
  <si>
    <t>Українська мова (за професійним спрямуванням)</t>
  </si>
  <si>
    <t>6/2</t>
  </si>
  <si>
    <t>2/2</t>
  </si>
  <si>
    <t>4/0</t>
  </si>
  <si>
    <t>6/0</t>
  </si>
  <si>
    <t>2/0</t>
  </si>
  <si>
    <t>8/2</t>
  </si>
  <si>
    <t>4/2</t>
  </si>
  <si>
    <t>0/2</t>
  </si>
  <si>
    <t>3. ДЕРЖАВНА АТЕСТАЦІЯ</t>
  </si>
  <si>
    <t xml:space="preserve">       II. ЗВЕДЕНІ ДАНІ ПРО БЮДЖЕТ ЧАСУ, тижні                                                          IV. ДЕРЖАВНА АТЕСТАЦІЯ</t>
  </si>
  <si>
    <t>Правознавство адмінистративне, трудове, господарське</t>
  </si>
  <si>
    <t>ЗАТВЕРДЖЕНО:</t>
  </si>
  <si>
    <t>на засіданні Вченої ради</t>
  </si>
  <si>
    <t>(Ковальов В.Д.)</t>
  </si>
  <si>
    <t>Теор. навчання</t>
  </si>
  <si>
    <t>Настан. сесія</t>
  </si>
  <si>
    <t>Екзам.</t>
  </si>
  <si>
    <t>Викон. дипломн. проекту</t>
  </si>
  <si>
    <t>спеціалізації:  "Менеджмент організацій і адміністрування"</t>
  </si>
  <si>
    <t xml:space="preserve"> Менеджмент </t>
  </si>
  <si>
    <t>Історія української культури</t>
  </si>
  <si>
    <t xml:space="preserve">Безпека життєдіяльності </t>
  </si>
  <si>
    <t>Основи охорони праці</t>
  </si>
  <si>
    <t>9.1</t>
  </si>
  <si>
    <t>9.2</t>
  </si>
  <si>
    <t>0</t>
  </si>
  <si>
    <t>Кваліфікація: бакалавр з менеджменту</t>
  </si>
  <si>
    <t>протокол № 7</t>
  </si>
  <si>
    <t>"30  " березня       2017 р.</t>
  </si>
  <si>
    <t xml:space="preserve">ЗАГАЛЬНА КІЛЬКІСТЬ ГОДИН </t>
  </si>
  <si>
    <t>Семестр</t>
  </si>
  <si>
    <t>Кількість аудиторних годин по курсах і семестрах</t>
  </si>
  <si>
    <t>в семестрі</t>
  </si>
  <si>
    <t>лекции</t>
  </si>
  <si>
    <t>Сеи</t>
  </si>
  <si>
    <t>14</t>
  </si>
  <si>
    <t>практ</t>
  </si>
  <si>
    <t>ЛН</t>
  </si>
  <si>
    <t>ЛС</t>
  </si>
  <si>
    <t>ПН</t>
  </si>
  <si>
    <t>ПС</t>
  </si>
  <si>
    <t>Ctместровий контроль</t>
  </si>
  <si>
    <t>6+14+10</t>
  </si>
  <si>
    <t>10+18+12</t>
  </si>
  <si>
    <t>13.2</t>
  </si>
  <si>
    <t>1.1.5</t>
  </si>
  <si>
    <t>1.1.6</t>
  </si>
  <si>
    <t>Політологія</t>
  </si>
  <si>
    <t>Психологія</t>
  </si>
  <si>
    <t>5</t>
  </si>
  <si>
    <t>8/0</t>
  </si>
  <si>
    <t>7+15+8</t>
  </si>
  <si>
    <t>10+20+10</t>
  </si>
  <si>
    <t>Правознавство</t>
  </si>
  <si>
    <t xml:space="preserve"> Адмінистративне, трудове та господарське право</t>
  </si>
  <si>
    <t>1к</t>
  </si>
  <si>
    <t>2к</t>
  </si>
  <si>
    <t>3к</t>
  </si>
  <si>
    <t>4к</t>
  </si>
  <si>
    <t>5к</t>
  </si>
  <si>
    <t xml:space="preserve">  </t>
  </si>
  <si>
    <t>дп</t>
  </si>
  <si>
    <t>Електронна комерція</t>
  </si>
  <si>
    <t>14.1</t>
  </si>
  <si>
    <t>14.2</t>
  </si>
  <si>
    <t>15</t>
  </si>
  <si>
    <t>18</t>
  </si>
  <si>
    <t xml:space="preserve">Зав. кафедри </t>
  </si>
  <si>
    <t>Д.К. Турченко</t>
  </si>
  <si>
    <t>Директор ЦДЗО</t>
  </si>
  <si>
    <t>М.М. Федоров</t>
  </si>
  <si>
    <t>м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</si>
</sst>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.00_ ;\-#,##0.00\ 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name val="Calibri"/>
      <family val="2"/>
    </font>
    <font>
      <sz val="10"/>
      <color indexed="9"/>
      <name val="Arial Cyr"/>
      <family val="0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4"/>
      <color theme="1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thin"/>
    </border>
    <border>
      <left style="thin">
        <color indexed="63"/>
      </left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0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49" fontId="9" fillId="0" borderId="11" xfId="53" applyNumberFormat="1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17" fillId="0" borderId="0" xfId="0" applyNumberFormat="1" applyFont="1" applyFill="1" applyBorder="1" applyAlignment="1" applyProtection="1">
      <alignment vertical="center"/>
      <protection/>
    </xf>
    <xf numFmtId="188" fontId="16" fillId="0" borderId="0" xfId="0" applyNumberFormat="1" applyFont="1" applyFill="1" applyBorder="1" applyAlignment="1" applyProtection="1">
      <alignment horizontal="left" vertical="center" wrapText="1"/>
      <protection/>
    </xf>
    <xf numFmtId="188" fontId="16" fillId="0" borderId="0" xfId="0" applyNumberFormat="1" applyFont="1" applyFill="1" applyBorder="1" applyAlignment="1" applyProtection="1">
      <alignment vertical="center"/>
      <protection/>
    </xf>
    <xf numFmtId="1" fontId="2" fillId="3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53" applyFont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33" borderId="11" xfId="0" applyFont="1" applyFill="1" applyBorder="1" applyAlignment="1">
      <alignment wrapText="1"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14" xfId="0" applyNumberFormat="1" applyFont="1" applyFill="1" applyBorder="1" applyAlignment="1" applyProtection="1">
      <alignment vertical="center"/>
      <protection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32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/>
    </xf>
    <xf numFmtId="0" fontId="2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horizontal="center" vertical="top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53" applyFont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8" fontId="70" fillId="0" borderId="0" xfId="0" applyNumberFormat="1" applyFont="1" applyFill="1" applyBorder="1" applyAlignment="1" applyProtection="1">
      <alignment vertical="center"/>
      <protection/>
    </xf>
    <xf numFmtId="188" fontId="70" fillId="0" borderId="0" xfId="0" applyNumberFormat="1" applyFont="1" applyFill="1" applyBorder="1" applyAlignment="1" applyProtection="1">
      <alignment vertical="center"/>
      <protection/>
    </xf>
    <xf numFmtId="188" fontId="71" fillId="0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70" fillId="34" borderId="0" xfId="0" applyNumberFormat="1" applyFont="1" applyFill="1" applyBorder="1" applyAlignment="1" applyProtection="1">
      <alignment vertical="center"/>
      <protection/>
    </xf>
    <xf numFmtId="188" fontId="7" fillId="34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right" vertical="center"/>
      <protection/>
    </xf>
    <xf numFmtId="188" fontId="70" fillId="0" borderId="10" xfId="0" applyNumberFormat="1" applyFont="1" applyFill="1" applyBorder="1" applyAlignment="1" applyProtection="1">
      <alignment vertical="center"/>
      <protection/>
    </xf>
    <xf numFmtId="188" fontId="70" fillId="0" borderId="10" xfId="0" applyNumberFormat="1" applyFont="1" applyFill="1" applyBorder="1" applyAlignment="1" applyProtection="1">
      <alignment vertical="center"/>
      <protection/>
    </xf>
    <xf numFmtId="188" fontId="71" fillId="0" borderId="10" xfId="0" applyNumberFormat="1" applyFont="1" applyFill="1" applyBorder="1" applyAlignment="1" applyProtection="1">
      <alignment vertical="center"/>
      <protection/>
    </xf>
    <xf numFmtId="188" fontId="2" fillId="33" borderId="22" xfId="0" applyNumberFormat="1" applyFont="1" applyFill="1" applyBorder="1" applyAlignment="1" applyProtection="1">
      <alignment horizontal="center" vertical="center" textRotation="90"/>
      <protection/>
    </xf>
    <xf numFmtId="188" fontId="2" fillId="33" borderId="23" xfId="0" applyNumberFormat="1" applyFont="1" applyFill="1" applyBorder="1" applyAlignment="1" applyProtection="1">
      <alignment horizontal="center" vertical="center" textRotation="90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/>
    </xf>
    <xf numFmtId="188" fontId="2" fillId="33" borderId="25" xfId="0" applyNumberFormat="1" applyFont="1" applyFill="1" applyBorder="1" applyAlignment="1" applyProtection="1">
      <alignment horizontal="center" vertical="center"/>
      <protection/>
    </xf>
    <xf numFmtId="188" fontId="2" fillId="33" borderId="26" xfId="0" applyNumberFormat="1" applyFont="1" applyFill="1" applyBorder="1" applyAlignment="1" applyProtection="1">
      <alignment horizontal="center" vertical="center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>
      <alignment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 wrapText="1"/>
    </xf>
    <xf numFmtId="190" fontId="70" fillId="33" borderId="29" xfId="0" applyNumberFormat="1" applyFont="1" applyFill="1" applyBorder="1" applyAlignment="1" applyProtection="1">
      <alignment horizontal="center" vertical="center"/>
      <protection/>
    </xf>
    <xf numFmtId="190" fontId="2" fillId="33" borderId="29" xfId="0" applyNumberFormat="1" applyFont="1" applyFill="1" applyBorder="1" applyAlignment="1" applyProtection="1">
      <alignment horizontal="center" vertical="center"/>
      <protection/>
    </xf>
    <xf numFmtId="1" fontId="2" fillId="33" borderId="29" xfId="0" applyNumberFormat="1" applyFont="1" applyFill="1" applyBorder="1" applyAlignment="1" applyProtection="1">
      <alignment horizontal="center" vertical="center"/>
      <protection/>
    </xf>
    <xf numFmtId="1" fontId="2" fillId="33" borderId="30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1" fontId="2" fillId="33" borderId="32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>
      <alignment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90" fontId="70" fillId="33" borderId="13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vertical="center" wrapText="1"/>
    </xf>
    <xf numFmtId="1" fontId="2" fillId="33" borderId="41" xfId="0" applyNumberFormat="1" applyFont="1" applyFill="1" applyBorder="1" applyAlignment="1">
      <alignment horizontal="center" vertical="center" wrapText="1"/>
    </xf>
    <xf numFmtId="190" fontId="70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190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70" fillId="33" borderId="10" xfId="0" applyNumberFormat="1" applyFont="1" applyFill="1" applyBorder="1" applyAlignment="1">
      <alignment horizontal="center" vertical="center"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72" fillId="33" borderId="47" xfId="0" applyNumberFormat="1" applyFont="1" applyFill="1" applyBorder="1" applyAlignment="1">
      <alignment horizontal="center" vertical="center" wrapText="1"/>
    </xf>
    <xf numFmtId="49" fontId="72" fillId="33" borderId="39" xfId="0" applyNumberFormat="1" applyFont="1" applyFill="1" applyBorder="1" applyAlignment="1">
      <alignment vertical="center" wrapText="1"/>
    </xf>
    <xf numFmtId="0" fontId="70" fillId="33" borderId="37" xfId="0" applyNumberFormat="1" applyFont="1" applyFill="1" applyBorder="1" applyAlignment="1">
      <alignment horizontal="center" vertical="center"/>
    </xf>
    <xf numFmtId="0" fontId="70" fillId="33" borderId="13" xfId="0" applyNumberFormat="1" applyFont="1" applyFill="1" applyBorder="1" applyAlignment="1">
      <alignment horizontal="center" vertical="center" wrapText="1"/>
    </xf>
    <xf numFmtId="49" fontId="70" fillId="33" borderId="34" xfId="0" applyNumberFormat="1" applyFont="1" applyFill="1" applyBorder="1" applyAlignment="1">
      <alignment horizontal="center" vertical="center"/>
    </xf>
    <xf numFmtId="190" fontId="72" fillId="33" borderId="48" xfId="0" applyNumberFormat="1" applyFont="1" applyFill="1" applyBorder="1" applyAlignment="1" applyProtection="1">
      <alignment horizontal="center" vertical="center"/>
      <protection/>
    </xf>
    <xf numFmtId="198" fontId="72" fillId="33" borderId="22" xfId="0" applyNumberFormat="1" applyFont="1" applyFill="1" applyBorder="1" applyAlignment="1" applyProtection="1">
      <alignment horizontal="center" vertical="center"/>
      <protection/>
    </xf>
    <xf numFmtId="1" fontId="72" fillId="33" borderId="16" xfId="0" applyNumberFormat="1" applyFont="1" applyFill="1" applyBorder="1" applyAlignment="1">
      <alignment horizontal="center" vertical="center" wrapText="1"/>
    </xf>
    <xf numFmtId="1" fontId="72" fillId="33" borderId="16" xfId="0" applyNumberFormat="1" applyFont="1" applyFill="1" applyBorder="1" applyAlignment="1" applyProtection="1">
      <alignment horizontal="center" vertical="center"/>
      <protection/>
    </xf>
    <xf numFmtId="1" fontId="72" fillId="33" borderId="23" xfId="0" applyNumberFormat="1" applyFont="1" applyFill="1" applyBorder="1" applyAlignment="1" applyProtection="1">
      <alignment horizontal="center" vertical="center"/>
      <protection/>
    </xf>
    <xf numFmtId="49" fontId="70" fillId="33" borderId="49" xfId="0" applyNumberFormat="1" applyFont="1" applyFill="1" applyBorder="1" applyAlignment="1">
      <alignment horizontal="center" vertical="center" wrapText="1"/>
    </xf>
    <xf numFmtId="49" fontId="70" fillId="33" borderId="50" xfId="0" applyNumberFormat="1" applyFont="1" applyFill="1" applyBorder="1" applyAlignment="1">
      <alignment horizontal="center" vertical="center" wrapText="1"/>
    </xf>
    <xf numFmtId="0" fontId="70" fillId="33" borderId="37" xfId="0" applyNumberFormat="1" applyFont="1" applyFill="1" applyBorder="1" applyAlignment="1">
      <alignment horizontal="center" vertical="center" wrapText="1"/>
    </xf>
    <xf numFmtId="0" fontId="70" fillId="33" borderId="34" xfId="0" applyNumberFormat="1" applyFont="1" applyFill="1" applyBorder="1" applyAlignment="1">
      <alignment horizontal="center" vertical="center" wrapText="1"/>
    </xf>
    <xf numFmtId="49" fontId="70" fillId="33" borderId="37" xfId="0" applyNumberFormat="1" applyFont="1" applyFill="1" applyBorder="1" applyAlignment="1">
      <alignment horizontal="center" vertical="center" wrapText="1"/>
    </xf>
    <xf numFmtId="49" fontId="70" fillId="33" borderId="34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190" fontId="7" fillId="33" borderId="48" xfId="0" applyNumberFormat="1" applyFont="1" applyFill="1" applyBorder="1" applyAlignment="1" applyProtection="1">
      <alignment horizontal="center" vertical="center"/>
      <protection/>
    </xf>
    <xf numFmtId="198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198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70" fillId="33" borderId="47" xfId="0" applyNumberFormat="1" applyFont="1" applyFill="1" applyBorder="1" applyAlignment="1">
      <alignment horizontal="center" vertical="center" wrapText="1"/>
    </xf>
    <xf numFmtId="49" fontId="70" fillId="33" borderId="39" xfId="0" applyNumberFormat="1" applyFont="1" applyFill="1" applyBorder="1" applyAlignment="1">
      <alignment vertical="center" wrapText="1"/>
    </xf>
    <xf numFmtId="0" fontId="70" fillId="33" borderId="37" xfId="0" applyNumberFormat="1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49" fontId="70" fillId="33" borderId="34" xfId="0" applyNumberFormat="1" applyFont="1" applyFill="1" applyBorder="1" applyAlignment="1">
      <alignment horizontal="center" vertical="center" wrapText="1"/>
    </xf>
    <xf numFmtId="190" fontId="70" fillId="33" borderId="33" xfId="0" applyNumberFormat="1" applyFont="1" applyFill="1" applyBorder="1" applyAlignment="1" applyProtection="1">
      <alignment horizontal="center" vertical="center"/>
      <protection/>
    </xf>
    <xf numFmtId="198" fontId="70" fillId="33" borderId="37" xfId="0" applyNumberFormat="1" applyFont="1" applyFill="1" applyBorder="1" applyAlignment="1" applyProtection="1">
      <alignment horizontal="center" vertical="center"/>
      <protection/>
    </xf>
    <xf numFmtId="49" fontId="70" fillId="33" borderId="10" xfId="0" applyNumberFormat="1" applyFont="1" applyFill="1" applyBorder="1" applyAlignment="1">
      <alignment horizontal="center" vertical="center" wrapText="1"/>
    </xf>
    <xf numFmtId="1" fontId="70" fillId="33" borderId="36" xfId="0" applyNumberFormat="1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90" fontId="70" fillId="33" borderId="53" xfId="0" applyNumberFormat="1" applyFont="1" applyFill="1" applyBorder="1" applyAlignment="1" applyProtection="1">
      <alignment horizontal="center" vertical="center"/>
      <protection/>
    </xf>
    <xf numFmtId="198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191" fontId="70" fillId="33" borderId="33" xfId="0" applyNumberFormat="1" applyFont="1" applyFill="1" applyBorder="1" applyAlignment="1" applyProtection="1">
      <alignment horizontal="center" vertical="center"/>
      <protection/>
    </xf>
    <xf numFmtId="198" fontId="2" fillId="33" borderId="37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49" fontId="2" fillId="33" borderId="33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98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70" fillId="33" borderId="40" xfId="0" applyNumberFormat="1" applyFont="1" applyFill="1" applyBorder="1" applyAlignment="1">
      <alignment horizontal="center" vertical="center" wrapText="1"/>
    </xf>
    <xf numFmtId="191" fontId="70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>
      <alignment horizontal="center" vertical="center" wrapText="1"/>
    </xf>
    <xf numFmtId="49" fontId="7" fillId="33" borderId="55" xfId="0" applyNumberFormat="1" applyFont="1" applyFill="1" applyBorder="1" applyAlignment="1">
      <alignment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196" fontId="7" fillId="33" borderId="48" xfId="0" applyNumberFormat="1" applyFont="1" applyFill="1" applyBorder="1" applyAlignment="1" applyProtection="1">
      <alignment horizontal="center" vertical="center"/>
      <protection/>
    </xf>
    <xf numFmtId="1" fontId="7" fillId="33" borderId="56" xfId="0" applyNumberFormat="1" applyFont="1" applyFill="1" applyBorder="1" applyAlignment="1">
      <alignment horizontal="center" vertical="center" wrapText="1"/>
    </xf>
    <xf numFmtId="1" fontId="7" fillId="33" borderId="5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vertical="center" wrapText="1"/>
    </xf>
    <xf numFmtId="191" fontId="2" fillId="33" borderId="13" xfId="0" applyNumberFormat="1" applyFont="1" applyFill="1" applyBorder="1" applyAlignment="1" applyProtection="1">
      <alignment horizontal="center" vertical="center"/>
      <protection/>
    </xf>
    <xf numFmtId="198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191" fontId="2" fillId="33" borderId="15" xfId="0" applyNumberFormat="1" applyFont="1" applyFill="1" applyBorder="1" applyAlignment="1" applyProtection="1">
      <alignment horizontal="center" vertical="center"/>
      <protection/>
    </xf>
    <xf numFmtId="198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190" fontId="72" fillId="33" borderId="22" xfId="0" applyNumberFormat="1" applyFont="1" applyFill="1" applyBorder="1" applyAlignment="1">
      <alignment horizontal="center" vertical="center"/>
    </xf>
    <xf numFmtId="190" fontId="72" fillId="33" borderId="23" xfId="0" applyNumberFormat="1" applyFont="1" applyFill="1" applyBorder="1" applyAlignment="1">
      <alignment horizontal="center" vertical="center"/>
    </xf>
    <xf numFmtId="190" fontId="72" fillId="33" borderId="57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8" fillId="33" borderId="38" xfId="0" applyNumberFormat="1" applyFont="1" applyFill="1" applyBorder="1" applyAlignment="1" applyProtection="1">
      <alignment horizontal="center" vertical="center" wrapText="1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59" xfId="0" applyFont="1" applyFill="1" applyBorder="1" applyAlignment="1">
      <alignment horizontal="left" vertical="center" wrapText="1"/>
    </xf>
    <xf numFmtId="188" fontId="70" fillId="33" borderId="15" xfId="0" applyNumberFormat="1" applyFont="1" applyFill="1" applyBorder="1" applyAlignment="1" applyProtection="1">
      <alignment horizontal="center" vertical="center"/>
      <protection/>
    </xf>
    <xf numFmtId="190" fontId="70" fillId="33" borderId="15" xfId="0" applyNumberFormat="1" applyFont="1" applyFill="1" applyBorder="1" applyAlignment="1">
      <alignment horizontal="center" vertical="center" wrapText="1"/>
    </xf>
    <xf numFmtId="1" fontId="70" fillId="33" borderId="15" xfId="0" applyNumberFormat="1" applyFont="1" applyFill="1" applyBorder="1" applyAlignment="1">
      <alignment horizontal="center" vertical="center"/>
    </xf>
    <xf numFmtId="1" fontId="70" fillId="33" borderId="15" xfId="0" applyNumberFormat="1" applyFont="1" applyFill="1" applyBorder="1" applyAlignment="1" applyProtection="1">
      <alignment horizontal="center" vertical="center"/>
      <protection/>
    </xf>
    <xf numFmtId="1" fontId="70" fillId="33" borderId="15" xfId="0" applyNumberFormat="1" applyFont="1" applyFill="1" applyBorder="1" applyAlignment="1">
      <alignment horizontal="center" vertical="center" wrapText="1"/>
    </xf>
    <xf numFmtId="49" fontId="70" fillId="33" borderId="46" xfId="0" applyNumberFormat="1" applyFont="1" applyFill="1" applyBorder="1" applyAlignment="1">
      <alignment horizontal="center" vertical="center" wrapText="1"/>
    </xf>
    <xf numFmtId="49" fontId="70" fillId="33" borderId="21" xfId="0" applyNumberFormat="1" applyFont="1" applyFill="1" applyBorder="1" applyAlignment="1">
      <alignment horizontal="center" vertical="center" wrapText="1"/>
    </xf>
    <xf numFmtId="49" fontId="70" fillId="33" borderId="44" xfId="0" applyNumberFormat="1" applyFont="1" applyFill="1" applyBorder="1" applyAlignment="1">
      <alignment horizontal="center" vertical="center" wrapText="1"/>
    </xf>
    <xf numFmtId="0" fontId="70" fillId="33" borderId="44" xfId="0" applyNumberFormat="1" applyFont="1" applyFill="1" applyBorder="1" applyAlignment="1">
      <alignment horizontal="center" vertical="center" wrapText="1"/>
    </xf>
    <xf numFmtId="0" fontId="70" fillId="33" borderId="21" xfId="0" applyNumberFormat="1" applyFont="1" applyFill="1" applyBorder="1" applyAlignment="1">
      <alignment horizontal="center" vertical="center" wrapText="1"/>
    </xf>
    <xf numFmtId="49" fontId="7" fillId="33" borderId="56" xfId="0" applyNumberFormat="1" applyFont="1" applyFill="1" applyBorder="1" applyAlignment="1">
      <alignment horizontal="center" vertical="center" wrapText="1"/>
    </xf>
    <xf numFmtId="191" fontId="72" fillId="33" borderId="51" xfId="0" applyNumberFormat="1" applyFont="1" applyFill="1" applyBorder="1" applyAlignment="1" applyProtection="1">
      <alignment horizontal="center" vertical="center"/>
      <protection/>
    </xf>
    <xf numFmtId="1" fontId="7" fillId="33" borderId="57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91" fontId="70" fillId="33" borderId="13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vertical="center" wrapText="1"/>
    </xf>
    <xf numFmtId="191" fontId="70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vertical="center" wrapText="1"/>
    </xf>
    <xf numFmtId="191" fontId="72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49" fontId="73" fillId="33" borderId="48" xfId="0" applyNumberFormat="1" applyFont="1" applyFill="1" applyBorder="1" applyAlignment="1">
      <alignment horizontal="center" vertical="center" wrapText="1"/>
    </xf>
    <xf numFmtId="0" fontId="73" fillId="33" borderId="51" xfId="0" applyFont="1" applyFill="1" applyBorder="1" applyAlignment="1">
      <alignment horizontal="left" vertical="center" wrapText="1"/>
    </xf>
    <xf numFmtId="0" fontId="73" fillId="33" borderId="57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188" fontId="73" fillId="33" borderId="56" xfId="0" applyNumberFormat="1" applyFont="1" applyFill="1" applyBorder="1" applyAlignment="1" applyProtection="1">
      <alignment horizontal="center" vertical="center"/>
      <protection/>
    </xf>
    <xf numFmtId="190" fontId="73" fillId="33" borderId="51" xfId="0" applyNumberFormat="1" applyFont="1" applyFill="1" applyBorder="1" applyAlignment="1">
      <alignment horizontal="center" vertical="center" wrapText="1"/>
    </xf>
    <xf numFmtId="1" fontId="73" fillId="33" borderId="57" xfId="0" applyNumberFormat="1" applyFont="1" applyFill="1" applyBorder="1" applyAlignment="1">
      <alignment horizontal="center" vertical="center"/>
    </xf>
    <xf numFmtId="1" fontId="73" fillId="33" borderId="16" xfId="0" applyNumberFormat="1" applyFont="1" applyFill="1" applyBorder="1" applyAlignment="1">
      <alignment horizontal="center" vertical="center" wrapText="1"/>
    </xf>
    <xf numFmtId="1" fontId="73" fillId="33" borderId="56" xfId="0" applyNumberFormat="1" applyFont="1" applyFill="1" applyBorder="1" applyAlignment="1">
      <alignment horizontal="center" vertical="center" wrapText="1"/>
    </xf>
    <xf numFmtId="49" fontId="73" fillId="33" borderId="22" xfId="0" applyNumberFormat="1" applyFont="1" applyFill="1" applyBorder="1" applyAlignment="1">
      <alignment horizontal="center" vertical="center" wrapText="1"/>
    </xf>
    <xf numFmtId="49" fontId="73" fillId="33" borderId="23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8" fontId="2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62" xfId="0" applyNumberFormat="1" applyFont="1" applyFill="1" applyBorder="1" applyAlignment="1">
      <alignment horizontal="center" vertical="center"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62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vertical="center" wrapText="1"/>
    </xf>
    <xf numFmtId="191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left" vertical="center" wrapText="1"/>
    </xf>
    <xf numFmtId="188" fontId="2" fillId="33" borderId="15" xfId="0" applyNumberFormat="1" applyFont="1" applyFill="1" applyBorder="1" applyAlignment="1" applyProtection="1">
      <alignment horizontal="center" vertical="center"/>
      <protection/>
    </xf>
    <xf numFmtId="190" fontId="70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90" fontId="70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 applyProtection="1">
      <alignment vertical="center"/>
      <protection/>
    </xf>
    <xf numFmtId="190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>
      <alignment horizontal="left" vertical="center" wrapText="1"/>
    </xf>
    <xf numFmtId="188" fontId="2" fillId="33" borderId="15" xfId="0" applyNumberFormat="1" applyFont="1" applyFill="1" applyBorder="1" applyAlignment="1" applyProtection="1">
      <alignment vertical="center"/>
      <protection/>
    </xf>
    <xf numFmtId="190" fontId="2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188" fontId="7" fillId="33" borderId="16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90" fontId="70" fillId="33" borderId="10" xfId="0" applyNumberFormat="1" applyFont="1" applyFill="1" applyBorder="1" applyAlignment="1">
      <alignment horizontal="center" vertical="center" wrapText="1"/>
    </xf>
    <xf numFmtId="49" fontId="72" fillId="33" borderId="22" xfId="0" applyNumberFormat="1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left" vertical="center" wrapText="1"/>
    </xf>
    <xf numFmtId="0" fontId="72" fillId="33" borderId="16" xfId="0" applyFont="1" applyFill="1" applyBorder="1" applyAlignment="1">
      <alignment horizontal="center" vertical="center" wrapText="1"/>
    </xf>
    <xf numFmtId="188" fontId="72" fillId="33" borderId="16" xfId="0" applyNumberFormat="1" applyFont="1" applyFill="1" applyBorder="1" applyAlignment="1" applyProtection="1">
      <alignment horizontal="center" vertical="center"/>
      <protection/>
    </xf>
    <xf numFmtId="190" fontId="72" fillId="33" borderId="16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center" vertical="center" wrapText="1"/>
    </xf>
    <xf numFmtId="49" fontId="20" fillId="33" borderId="43" xfId="0" applyNumberFormat="1" applyFont="1" applyFill="1" applyBorder="1" applyAlignment="1">
      <alignment horizontal="left" vertical="center" wrapText="1"/>
    </xf>
    <xf numFmtId="0" fontId="20" fillId="33" borderId="4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 applyProtection="1">
      <alignment horizontal="center" vertical="center"/>
      <protection/>
    </xf>
    <xf numFmtId="0" fontId="72" fillId="33" borderId="10" xfId="0" applyFont="1" applyFill="1" applyBorder="1" applyAlignment="1">
      <alignment horizontal="center" vertical="center" wrapText="1"/>
    </xf>
    <xf numFmtId="1" fontId="72" fillId="33" borderId="10" xfId="0" applyNumberFormat="1" applyFont="1" applyFill="1" applyBorder="1" applyAlignment="1">
      <alignment horizontal="center" vertical="center" wrapText="1"/>
    </xf>
    <xf numFmtId="1" fontId="20" fillId="33" borderId="17" xfId="0" applyNumberFormat="1" applyFont="1" applyFill="1" applyBorder="1" applyAlignment="1">
      <alignment horizontal="center" vertical="center" wrapText="1"/>
    </xf>
    <xf numFmtId="0" fontId="20" fillId="33" borderId="63" xfId="0" applyFont="1" applyFill="1" applyBorder="1" applyAlignment="1">
      <alignment horizontal="left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vertical="center" wrapText="1"/>
    </xf>
    <xf numFmtId="188" fontId="20" fillId="33" borderId="64" xfId="0" applyNumberFormat="1" applyFont="1" applyFill="1" applyBorder="1" applyAlignment="1" applyProtection="1">
      <alignment horizontal="center" vertical="center"/>
      <protection/>
    </xf>
    <xf numFmtId="190" fontId="20" fillId="33" borderId="53" xfId="0" applyNumberFormat="1" applyFont="1" applyFill="1" applyBorder="1" applyAlignment="1">
      <alignment horizontal="center" vertical="center" wrapText="1"/>
    </xf>
    <xf numFmtId="1" fontId="20" fillId="33" borderId="65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left" vertical="center"/>
      <protection/>
    </xf>
    <xf numFmtId="188" fontId="70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vertical="center" wrapText="1"/>
    </xf>
    <xf numFmtId="188" fontId="7" fillId="33" borderId="16" xfId="0" applyNumberFormat="1" applyFont="1" applyFill="1" applyBorder="1" applyAlignment="1" applyProtection="1">
      <alignment horizontal="left" vertical="center"/>
      <protection/>
    </xf>
    <xf numFmtId="188" fontId="7" fillId="33" borderId="23" xfId="0" applyNumberFormat="1" applyFont="1" applyFill="1" applyBorder="1" applyAlignment="1" applyProtection="1">
      <alignment vertical="center"/>
      <protection/>
    </xf>
    <xf numFmtId="49" fontId="2" fillId="33" borderId="36" xfId="0" applyNumberFormat="1" applyFont="1" applyFill="1" applyBorder="1" applyAlignment="1">
      <alignment horizontal="center" vertical="center" wrapText="1"/>
    </xf>
    <xf numFmtId="0" fontId="70" fillId="33" borderId="13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46" xfId="0" applyFont="1" applyFill="1" applyBorder="1" applyAlignment="1">
      <alignment wrapText="1"/>
    </xf>
    <xf numFmtId="0" fontId="70" fillId="33" borderId="15" xfId="0" applyNumberFormat="1" applyFont="1" applyFill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center" vertical="center" wrapText="1"/>
    </xf>
    <xf numFmtId="1" fontId="72" fillId="33" borderId="29" xfId="0" applyNumberFormat="1" applyFont="1" applyFill="1" applyBorder="1" applyAlignment="1">
      <alignment horizontal="center" vertical="center" wrapText="1"/>
    </xf>
    <xf numFmtId="190" fontId="72" fillId="33" borderId="29" xfId="0" applyNumberFormat="1" applyFont="1" applyFill="1" applyBorder="1" applyAlignment="1">
      <alignment horizontal="center" vertical="center" wrapText="1"/>
    </xf>
    <xf numFmtId="1" fontId="72" fillId="33" borderId="29" xfId="0" applyNumberFormat="1" applyFont="1" applyFill="1" applyBorder="1" applyAlignment="1">
      <alignment horizontal="center" vertical="center"/>
    </xf>
    <xf numFmtId="1" fontId="70" fillId="33" borderId="15" xfId="0" applyNumberFormat="1" applyFont="1" applyFill="1" applyBorder="1" applyAlignment="1">
      <alignment horizontal="center" vertical="center" wrapText="1"/>
    </xf>
    <xf numFmtId="2" fontId="72" fillId="33" borderId="29" xfId="0" applyNumberFormat="1" applyFont="1" applyFill="1" applyBorder="1" applyAlignment="1">
      <alignment horizontal="center" vertical="center" wrapText="1"/>
    </xf>
    <xf numFmtId="188" fontId="7" fillId="33" borderId="49" xfId="0" applyNumberFormat="1" applyFont="1" applyFill="1" applyBorder="1" applyAlignment="1" applyProtection="1">
      <alignment vertical="center"/>
      <protection/>
    </xf>
    <xf numFmtId="188" fontId="7" fillId="33" borderId="64" xfId="0" applyNumberFormat="1" applyFont="1" applyFill="1" applyBorder="1" applyAlignment="1" applyProtection="1">
      <alignment horizontal="right" vertical="center"/>
      <protection/>
    </xf>
    <xf numFmtId="188" fontId="7" fillId="33" borderId="64" xfId="0" applyNumberFormat="1" applyFont="1" applyFill="1" applyBorder="1" applyAlignment="1" applyProtection="1">
      <alignment vertical="center"/>
      <protection/>
    </xf>
    <xf numFmtId="0" fontId="7" fillId="33" borderId="64" xfId="0" applyNumberFormat="1" applyFont="1" applyFill="1" applyBorder="1" applyAlignment="1" applyProtection="1">
      <alignment vertical="center"/>
      <protection/>
    </xf>
    <xf numFmtId="0" fontId="7" fillId="33" borderId="5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66" xfId="0" applyNumberFormat="1" applyFont="1" applyFill="1" applyBorder="1" applyAlignment="1" applyProtection="1">
      <alignment horizontal="center" vertical="center"/>
      <protection/>
    </xf>
    <xf numFmtId="190" fontId="70" fillId="33" borderId="27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190" fontId="70" fillId="33" borderId="33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>
      <alignment wrapText="1"/>
    </xf>
    <xf numFmtId="49" fontId="2" fillId="33" borderId="42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 applyProtection="1">
      <alignment vertical="center"/>
      <protection/>
    </xf>
    <xf numFmtId="190" fontId="2" fillId="33" borderId="3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198" fontId="7" fillId="33" borderId="16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49" fontId="2" fillId="33" borderId="62" xfId="0" applyNumberFormat="1" applyFont="1" applyFill="1" applyBorder="1" applyAlignment="1">
      <alignment horizontal="left" vertical="center" wrapText="1"/>
    </xf>
    <xf numFmtId="188" fontId="2" fillId="33" borderId="62" xfId="0" applyNumberFormat="1" applyFont="1" applyFill="1" applyBorder="1" applyAlignment="1" applyProtection="1">
      <alignment vertical="center"/>
      <protection/>
    </xf>
    <xf numFmtId="191" fontId="2" fillId="33" borderId="62" xfId="0" applyNumberFormat="1" applyFont="1" applyFill="1" applyBorder="1" applyAlignment="1" applyProtection="1">
      <alignment horizontal="center" vertical="center"/>
      <protection/>
    </xf>
    <xf numFmtId="188" fontId="2" fillId="33" borderId="44" xfId="0" applyNumberFormat="1" applyFont="1" applyFill="1" applyBorder="1" applyAlignment="1" applyProtection="1">
      <alignment vertical="center"/>
      <protection/>
    </xf>
    <xf numFmtId="188" fontId="2" fillId="33" borderId="21" xfId="0" applyNumberFormat="1" applyFont="1" applyFill="1" applyBorder="1" applyAlignment="1" applyProtection="1">
      <alignment vertical="center"/>
      <protection/>
    </xf>
    <xf numFmtId="188" fontId="2" fillId="33" borderId="52" xfId="0" applyNumberFormat="1" applyFont="1" applyFill="1" applyBorder="1" applyAlignment="1" applyProtection="1">
      <alignment vertical="center"/>
      <protection/>
    </xf>
    <xf numFmtId="0" fontId="2" fillId="33" borderId="52" xfId="0" applyFont="1" applyFill="1" applyBorder="1" applyAlignment="1">
      <alignment horizontal="left" vertical="center" wrapText="1"/>
    </xf>
    <xf numFmtId="188" fontId="2" fillId="33" borderId="54" xfId="0" applyNumberFormat="1" applyFont="1" applyFill="1" applyBorder="1" applyAlignment="1" applyProtection="1">
      <alignment vertical="center"/>
      <protection/>
    </xf>
    <xf numFmtId="190" fontId="2" fillId="33" borderId="52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 applyProtection="1">
      <alignment horizontal="center" vertical="center"/>
      <protection/>
    </xf>
    <xf numFmtId="49" fontId="2" fillId="33" borderId="45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horizontal="right" vertical="center"/>
      <protection/>
    </xf>
    <xf numFmtId="190" fontId="7" fillId="33" borderId="16" xfId="0" applyNumberFormat="1" applyFont="1" applyFill="1" applyBorder="1" applyAlignment="1">
      <alignment horizontal="center" vertical="center" wrapText="1"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190" fontId="7" fillId="33" borderId="56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56" xfId="0" applyNumberFormat="1" applyFont="1" applyFill="1" applyBorder="1" applyAlignment="1">
      <alignment horizontal="center" vertical="center" wrapText="1"/>
    </xf>
    <xf numFmtId="49" fontId="18" fillId="33" borderId="55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>
      <alignment wrapText="1"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190" fontId="2" fillId="33" borderId="47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49" fontId="2" fillId="33" borderId="69" xfId="0" applyNumberFormat="1" applyFont="1" applyFill="1" applyBorder="1" applyAlignment="1">
      <alignment horizontal="center" vertical="center" wrapText="1"/>
    </xf>
    <xf numFmtId="49" fontId="2" fillId="33" borderId="70" xfId="0" applyNumberFormat="1" applyFont="1" applyFill="1" applyBorder="1" applyAlignment="1">
      <alignment horizontal="center" vertical="center" wrapText="1"/>
    </xf>
    <xf numFmtId="0" fontId="2" fillId="33" borderId="69" xfId="0" applyNumberFormat="1" applyFont="1" applyFill="1" applyBorder="1" applyAlignment="1">
      <alignment horizontal="center" vertical="center" wrapText="1"/>
    </xf>
    <xf numFmtId="0" fontId="2" fillId="33" borderId="7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>
      <alignment wrapText="1"/>
    </xf>
    <xf numFmtId="0" fontId="2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>
      <alignment wrapText="1"/>
    </xf>
    <xf numFmtId="190" fontId="70" fillId="33" borderId="52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0" fontId="7" fillId="33" borderId="57" xfId="0" applyNumberFormat="1" applyFont="1" applyFill="1" applyBorder="1" applyAlignment="1" applyProtection="1">
      <alignment vertical="center"/>
      <protection/>
    </xf>
    <xf numFmtId="0" fontId="7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38" xfId="0" applyFont="1" applyFill="1" applyBorder="1" applyAlignment="1">
      <alignment wrapText="1"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43" xfId="0" applyFont="1" applyFill="1" applyBorder="1" applyAlignment="1">
      <alignment wrapText="1"/>
    </xf>
    <xf numFmtId="0" fontId="7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 horizontal="right" wrapText="1"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62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right" vertical="center"/>
      <protection/>
    </xf>
    <xf numFmtId="190" fontId="7" fillId="33" borderId="62" xfId="0" applyNumberFormat="1" applyFont="1" applyFill="1" applyBorder="1" applyAlignment="1">
      <alignment horizontal="center" vertical="center" wrapText="1"/>
    </xf>
    <xf numFmtId="190" fontId="7" fillId="33" borderId="61" xfId="0" applyNumberFormat="1" applyFont="1" applyFill="1" applyBorder="1" applyAlignment="1">
      <alignment horizontal="center" vertical="center" wrapText="1"/>
    </xf>
    <xf numFmtId="1" fontId="7" fillId="33" borderId="71" xfId="0" applyNumberFormat="1" applyFont="1" applyFill="1" applyBorder="1" applyAlignment="1">
      <alignment horizontal="center" vertical="center" wrapText="1"/>
    </xf>
    <xf numFmtId="1" fontId="7" fillId="33" borderId="72" xfId="0" applyNumberFormat="1" applyFont="1" applyFill="1" applyBorder="1" applyAlignment="1">
      <alignment horizontal="center" vertical="center" wrapText="1"/>
    </xf>
    <xf numFmtId="0" fontId="70" fillId="33" borderId="37" xfId="0" applyNumberFormat="1" applyFont="1" applyFill="1" applyBorder="1" applyAlignment="1" applyProtection="1">
      <alignment horizontal="center" vertical="center"/>
      <protection/>
    </xf>
    <xf numFmtId="0" fontId="70" fillId="33" borderId="73" xfId="0" applyFont="1" applyFill="1" applyBorder="1" applyAlignment="1">
      <alignment horizontal="left" vertical="center" wrapText="1"/>
    </xf>
    <xf numFmtId="1" fontId="70" fillId="33" borderId="35" xfId="0" applyNumberFormat="1" applyFont="1" applyFill="1" applyBorder="1" applyAlignment="1">
      <alignment horizontal="center" vertical="center" wrapText="1"/>
    </xf>
    <xf numFmtId="1" fontId="70" fillId="33" borderId="13" xfId="0" applyNumberFormat="1" applyFont="1" applyFill="1" applyBorder="1" applyAlignment="1">
      <alignment horizontal="center" vertical="center" wrapText="1"/>
    </xf>
    <xf numFmtId="190" fontId="2" fillId="33" borderId="13" xfId="0" applyNumberFormat="1" applyFont="1" applyFill="1" applyBorder="1" applyAlignment="1">
      <alignment horizontal="center" vertical="center" wrapText="1"/>
    </xf>
    <xf numFmtId="190" fontId="2" fillId="33" borderId="16" xfId="0" applyNumberFormat="1" applyFont="1" applyFill="1" applyBorder="1" applyAlignment="1">
      <alignment horizontal="center" vertical="center" wrapText="1"/>
    </xf>
    <xf numFmtId="190" fontId="2" fillId="33" borderId="56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70" fillId="33" borderId="44" xfId="0" applyNumberFormat="1" applyFont="1" applyFill="1" applyBorder="1" applyAlignment="1" applyProtection="1">
      <alignment horizontal="center" vertical="center"/>
      <protection/>
    </xf>
    <xf numFmtId="0" fontId="70" fillId="33" borderId="21" xfId="0" applyNumberFormat="1" applyFont="1" applyFill="1" applyBorder="1" applyAlignment="1" applyProtection="1">
      <alignment horizontal="left" vertical="center" wrapText="1"/>
      <protection/>
    </xf>
    <xf numFmtId="1" fontId="70" fillId="33" borderId="46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center" vertical="center" wrapText="1"/>
    </xf>
    <xf numFmtId="0" fontId="72" fillId="33" borderId="22" xfId="0" applyNumberFormat="1" applyFont="1" applyFill="1" applyBorder="1" applyAlignment="1" applyProtection="1">
      <alignment horizontal="right" vertical="center"/>
      <protection/>
    </xf>
    <xf numFmtId="0" fontId="72" fillId="33" borderId="48" xfId="0" applyNumberFormat="1" applyFont="1" applyFill="1" applyBorder="1" applyAlignment="1" applyProtection="1">
      <alignment horizontal="right" vertical="center"/>
      <protection/>
    </xf>
    <xf numFmtId="0" fontId="72" fillId="33" borderId="57" xfId="0" applyNumberFormat="1" applyFont="1" applyFill="1" applyBorder="1" applyAlignment="1" applyProtection="1">
      <alignment vertical="center"/>
      <protection/>
    </xf>
    <xf numFmtId="0" fontId="70" fillId="33" borderId="16" xfId="0" applyFont="1" applyFill="1" applyBorder="1" applyAlignment="1">
      <alignment horizontal="center" vertical="center" wrapText="1"/>
    </xf>
    <xf numFmtId="1" fontId="72" fillId="33" borderId="22" xfId="0" applyNumberFormat="1" applyFont="1" applyFill="1" applyBorder="1" applyAlignment="1">
      <alignment horizontal="center"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0" fontId="72" fillId="33" borderId="14" xfId="0" applyNumberFormat="1" applyFont="1" applyFill="1" applyBorder="1" applyAlignment="1" applyProtection="1">
      <alignment horizontal="right" vertical="center"/>
      <protection/>
    </xf>
    <xf numFmtId="2" fontId="7" fillId="33" borderId="2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 applyProtection="1">
      <alignment horizontal="right" vertical="center"/>
      <protection/>
    </xf>
    <xf numFmtId="190" fontId="7" fillId="33" borderId="24" xfId="0" applyNumberFormat="1" applyFont="1" applyFill="1" applyBorder="1" applyAlignment="1">
      <alignment horizontal="center" vertical="center" wrapText="1"/>
    </xf>
    <xf numFmtId="190" fontId="72" fillId="33" borderId="24" xfId="0" applyNumberFormat="1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40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44" xfId="0" applyFont="1" applyFill="1" applyBorder="1" applyAlignment="1">
      <alignment horizontal="center" vertical="center" wrapText="1"/>
    </xf>
    <xf numFmtId="0" fontId="70" fillId="33" borderId="49" xfId="0" applyFont="1" applyFill="1" applyBorder="1" applyAlignment="1">
      <alignment horizontal="center" vertical="center" wrapText="1"/>
    </xf>
    <xf numFmtId="0" fontId="70" fillId="33" borderId="5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188" fontId="70" fillId="33" borderId="5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left" wrapText="1"/>
    </xf>
    <xf numFmtId="188" fontId="16" fillId="33" borderId="0" xfId="0" applyNumberFormat="1" applyFont="1" applyFill="1" applyBorder="1" applyAlignment="1" applyProtection="1">
      <alignment horizontal="left" vertical="center" wrapText="1"/>
      <protection/>
    </xf>
    <xf numFmtId="0" fontId="74" fillId="33" borderId="0" xfId="0" applyFont="1" applyFill="1" applyBorder="1" applyAlignment="1" applyProtection="1">
      <alignment horizontal="right" vertical="center"/>
      <protection/>
    </xf>
    <xf numFmtId="190" fontId="73" fillId="33" borderId="0" xfId="0" applyNumberFormat="1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188" fontId="16" fillId="33" borderId="0" xfId="0" applyNumberFormat="1" applyFont="1" applyFill="1" applyBorder="1" applyAlignment="1" applyProtection="1">
      <alignment vertical="center"/>
      <protection/>
    </xf>
    <xf numFmtId="0" fontId="71" fillId="33" borderId="0" xfId="0" applyNumberFormat="1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>
      <alignment horizontal="left" vertical="center" wrapText="1"/>
    </xf>
    <xf numFmtId="0" fontId="76" fillId="33" borderId="0" xfId="0" applyFont="1" applyFill="1" applyBorder="1" applyAlignment="1">
      <alignment horizontal="center" wrapText="1"/>
    </xf>
    <xf numFmtId="0" fontId="76" fillId="33" borderId="0" xfId="0" applyFont="1" applyFill="1" applyBorder="1" applyAlignment="1">
      <alignment horizontal="left" wrapText="1"/>
    </xf>
    <xf numFmtId="190" fontId="76" fillId="33" borderId="0" xfId="0" applyNumberFormat="1" applyFont="1" applyFill="1" applyBorder="1" applyAlignment="1">
      <alignment horizontal="center" wrapText="1"/>
    </xf>
    <xf numFmtId="188" fontId="75" fillId="33" borderId="0" xfId="0" applyNumberFormat="1" applyFont="1" applyFill="1" applyBorder="1" applyAlignment="1" applyProtection="1">
      <alignment vertical="center" wrapText="1"/>
      <protection/>
    </xf>
    <xf numFmtId="188" fontId="76" fillId="33" borderId="0" xfId="0" applyNumberFormat="1" applyFont="1" applyFill="1" applyBorder="1" applyAlignment="1" applyProtection="1">
      <alignment horizontal="center" vertical="center" wrapText="1"/>
      <protection/>
    </xf>
    <xf numFmtId="0" fontId="76" fillId="33" borderId="0" xfId="0" applyNumberFormat="1" applyFont="1" applyFill="1" applyBorder="1" applyAlignment="1" applyProtection="1">
      <alignment horizontal="center" vertical="center" wrapText="1"/>
      <protection/>
    </xf>
    <xf numFmtId="196" fontId="76" fillId="33" borderId="0" xfId="0" applyNumberFormat="1" applyFont="1" applyFill="1" applyBorder="1" applyAlignment="1" applyProtection="1">
      <alignment horizontal="center" vertical="center"/>
      <protection/>
    </xf>
    <xf numFmtId="188" fontId="76" fillId="33" borderId="0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 applyProtection="1">
      <alignment horizontal="center" vertical="center"/>
      <protection/>
    </xf>
    <xf numFmtId="188" fontId="76" fillId="33" borderId="0" xfId="0" applyNumberFormat="1" applyFont="1" applyFill="1" applyBorder="1" applyAlignment="1" applyProtection="1">
      <alignment vertical="center"/>
      <protection/>
    </xf>
    <xf numFmtId="188" fontId="15" fillId="33" borderId="0" xfId="0" applyNumberFormat="1" applyFont="1" applyFill="1" applyBorder="1" applyAlignment="1" applyProtection="1">
      <alignment vertical="center" wrapText="1"/>
      <protection/>
    </xf>
    <xf numFmtId="188" fontId="16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Border="1" applyAlignment="1" applyProtection="1">
      <alignment horizontal="center" vertical="center" wrapText="1"/>
      <protection/>
    </xf>
    <xf numFmtId="2" fontId="72" fillId="33" borderId="13" xfId="0" applyNumberFormat="1" applyFont="1" applyFill="1" applyBorder="1" applyAlignment="1">
      <alignment horizontal="center" vertical="center" wrapText="1"/>
    </xf>
    <xf numFmtId="0" fontId="77" fillId="33" borderId="13" xfId="0" applyNumberFormat="1" applyFont="1" applyFill="1" applyBorder="1" applyAlignment="1">
      <alignment horizontal="center" vertical="center" wrapText="1"/>
    </xf>
    <xf numFmtId="1" fontId="78" fillId="33" borderId="10" xfId="0" applyNumberFormat="1" applyFont="1" applyFill="1" applyBorder="1" applyAlignment="1">
      <alignment horizontal="center" vertical="center" wrapText="1"/>
    </xf>
    <xf numFmtId="0" fontId="7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 applyProtection="1">
      <alignment horizontal="right" vertical="center"/>
      <protection/>
    </xf>
    <xf numFmtId="188" fontId="8" fillId="33" borderId="0" xfId="0" applyNumberFormat="1" applyFont="1" applyFill="1" applyBorder="1" applyAlignment="1" applyProtection="1">
      <alignment horizontal="center" vertical="center"/>
      <protection/>
    </xf>
    <xf numFmtId="188" fontId="8" fillId="33" borderId="0" xfId="0" applyNumberFormat="1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" fontId="77" fillId="33" borderId="41" xfId="0" applyNumberFormat="1" applyFont="1" applyFill="1" applyBorder="1" applyAlignment="1">
      <alignment horizontal="center" vertical="center" wrapText="1"/>
    </xf>
    <xf numFmtId="1" fontId="77" fillId="33" borderId="45" xfId="0" applyNumberFormat="1" applyFont="1" applyFill="1" applyBorder="1" applyAlignment="1">
      <alignment horizontal="center" vertical="center" wrapText="1"/>
    </xf>
    <xf numFmtId="1" fontId="77" fillId="33" borderId="44" xfId="0" applyNumberFormat="1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>
      <alignment vertical="center" wrapText="1"/>
    </xf>
    <xf numFmtId="1" fontId="77" fillId="33" borderId="46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49" fontId="2" fillId="33" borderId="75" xfId="0" applyNumberFormat="1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190" fontId="7" fillId="33" borderId="77" xfId="0" applyNumberFormat="1" applyFont="1" applyFill="1" applyBorder="1" applyAlignment="1">
      <alignment horizontal="center" vertical="center" wrapText="1"/>
    </xf>
    <xf numFmtId="1" fontId="7" fillId="33" borderId="76" xfId="0" applyNumberFormat="1" applyFont="1" applyFill="1" applyBorder="1" applyAlignment="1">
      <alignment horizontal="center" vertical="center" wrapText="1"/>
    </xf>
    <xf numFmtId="1" fontId="77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77" fillId="33" borderId="52" xfId="0" applyNumberFormat="1" applyFont="1" applyFill="1" applyBorder="1" applyAlignment="1" applyProtection="1">
      <alignment horizontal="center" vertical="center"/>
      <protection/>
    </xf>
    <xf numFmtId="49" fontId="77" fillId="33" borderId="10" xfId="0" applyNumberFormat="1" applyFont="1" applyFill="1" applyBorder="1" applyAlignment="1">
      <alignment vertical="center" wrapText="1"/>
    </xf>
    <xf numFmtId="49" fontId="77" fillId="33" borderId="10" xfId="0" applyNumberFormat="1" applyFont="1" applyFill="1" applyBorder="1" applyAlignment="1" applyProtection="1">
      <alignment horizontal="center" vertical="center"/>
      <protection/>
    </xf>
    <xf numFmtId="49" fontId="77" fillId="33" borderId="41" xfId="0" applyNumberFormat="1" applyFont="1" applyFill="1" applyBorder="1" applyAlignment="1">
      <alignment vertical="center" wrapText="1"/>
    </xf>
    <xf numFmtId="49" fontId="78" fillId="33" borderId="22" xfId="0" applyNumberFormat="1" applyFont="1" applyFill="1" applyBorder="1" applyAlignment="1">
      <alignment horizontal="center" vertical="center"/>
    </xf>
    <xf numFmtId="49" fontId="78" fillId="33" borderId="16" xfId="0" applyNumberFormat="1" applyFont="1" applyFill="1" applyBorder="1" applyAlignment="1">
      <alignment horizontal="center" vertical="center"/>
    </xf>
    <xf numFmtId="49" fontId="78" fillId="33" borderId="23" xfId="0" applyNumberFormat="1" applyFont="1" applyFill="1" applyBorder="1" applyAlignment="1">
      <alignment horizontal="center" vertical="center"/>
    </xf>
    <xf numFmtId="190" fontId="78" fillId="33" borderId="51" xfId="0" applyNumberFormat="1" applyFont="1" applyFill="1" applyBorder="1" applyAlignment="1">
      <alignment horizontal="center" vertical="center"/>
    </xf>
    <xf numFmtId="190" fontId="78" fillId="33" borderId="22" xfId="0" applyNumberFormat="1" applyFont="1" applyFill="1" applyBorder="1" applyAlignment="1">
      <alignment horizontal="center" vertical="center"/>
    </xf>
    <xf numFmtId="190" fontId="78" fillId="33" borderId="23" xfId="0" applyNumberFormat="1" applyFont="1" applyFill="1" applyBorder="1" applyAlignment="1">
      <alignment horizontal="center" vertical="center"/>
    </xf>
    <xf numFmtId="190" fontId="78" fillId="33" borderId="56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191" fontId="77" fillId="33" borderId="10" xfId="0" applyNumberFormat="1" applyFont="1" applyFill="1" applyBorder="1" applyAlignment="1" applyProtection="1">
      <alignment horizontal="center" vertical="center"/>
      <protection/>
    </xf>
    <xf numFmtId="49" fontId="77" fillId="33" borderId="41" xfId="0" applyNumberFormat="1" applyFont="1" applyFill="1" applyBorder="1" applyAlignment="1">
      <alignment horizontal="center" vertical="center" wrapText="1"/>
    </xf>
    <xf numFmtId="49" fontId="77" fillId="33" borderId="12" xfId="0" applyNumberFormat="1" applyFont="1" applyFill="1" applyBorder="1" applyAlignment="1">
      <alignment horizontal="center" vertical="center" wrapText="1"/>
    </xf>
    <xf numFmtId="49" fontId="77" fillId="33" borderId="40" xfId="0" applyNumberFormat="1" applyFont="1" applyFill="1" applyBorder="1" applyAlignment="1">
      <alignment horizontal="center" vertical="center" wrapText="1"/>
    </xf>
    <xf numFmtId="0" fontId="77" fillId="33" borderId="40" xfId="0" applyNumberFormat="1" applyFont="1" applyFill="1" applyBorder="1" applyAlignment="1">
      <alignment horizontal="center" vertical="center" wrapText="1"/>
    </xf>
    <xf numFmtId="0" fontId="77" fillId="33" borderId="12" xfId="0" applyNumberFormat="1" applyFont="1" applyFill="1" applyBorder="1" applyAlignment="1">
      <alignment horizontal="center" vertical="center" wrapText="1"/>
    </xf>
    <xf numFmtId="190" fontId="77" fillId="33" borderId="10" xfId="0" applyNumberFormat="1" applyFont="1" applyFill="1" applyBorder="1" applyAlignment="1" applyProtection="1">
      <alignment horizontal="center" vertical="center"/>
      <protection/>
    </xf>
    <xf numFmtId="1" fontId="77" fillId="33" borderId="10" xfId="0" applyNumberFormat="1" applyFont="1" applyFill="1" applyBorder="1" applyAlignment="1">
      <alignment horizontal="center" vertical="center"/>
    </xf>
    <xf numFmtId="0" fontId="77" fillId="33" borderId="15" xfId="0" applyNumberFormat="1" applyFont="1" applyFill="1" applyBorder="1" applyAlignment="1">
      <alignment horizontal="center" vertical="center" wrapText="1"/>
    </xf>
    <xf numFmtId="0" fontId="77" fillId="33" borderId="37" xfId="0" applyNumberFormat="1" applyFont="1" applyFill="1" applyBorder="1" applyAlignment="1">
      <alignment horizontal="center" vertical="center" wrapText="1"/>
    </xf>
    <xf numFmtId="0" fontId="77" fillId="33" borderId="34" xfId="0" applyNumberFormat="1" applyFont="1" applyFill="1" applyBorder="1" applyAlignment="1">
      <alignment horizontal="center" vertical="center" wrapText="1"/>
    </xf>
    <xf numFmtId="0" fontId="77" fillId="33" borderId="44" xfId="0" applyNumberFormat="1" applyFont="1" applyFill="1" applyBorder="1" applyAlignment="1">
      <alignment horizontal="center" vertical="center" wrapText="1"/>
    </xf>
    <xf numFmtId="190" fontId="77" fillId="33" borderId="62" xfId="0" applyNumberFormat="1" applyFont="1" applyFill="1" applyBorder="1" applyAlignment="1">
      <alignment horizontal="center" vertical="center" wrapText="1"/>
    </xf>
    <xf numFmtId="0" fontId="77" fillId="33" borderId="62" xfId="0" applyFont="1" applyFill="1" applyBorder="1" applyAlignment="1">
      <alignment horizontal="center" vertical="center" wrapText="1"/>
    </xf>
    <xf numFmtId="1" fontId="77" fillId="33" borderId="62" xfId="0" applyNumberFormat="1" applyFont="1" applyFill="1" applyBorder="1" applyAlignment="1" applyProtection="1">
      <alignment horizontal="center" vertical="center"/>
      <protection/>
    </xf>
    <xf numFmtId="1" fontId="77" fillId="33" borderId="62" xfId="0" applyNumberFormat="1" applyFont="1" applyFill="1" applyBorder="1" applyAlignment="1">
      <alignment horizontal="center" vertical="center" wrapText="1"/>
    </xf>
    <xf numFmtId="49" fontId="77" fillId="33" borderId="62" xfId="0" applyNumberFormat="1" applyFont="1" applyFill="1" applyBorder="1" applyAlignment="1">
      <alignment horizontal="center" vertical="center" wrapText="1"/>
    </xf>
    <xf numFmtId="0" fontId="77" fillId="33" borderId="62" xfId="0" applyNumberFormat="1" applyFont="1" applyFill="1" applyBorder="1" applyAlignment="1">
      <alignment horizontal="center" vertical="center" wrapText="1"/>
    </xf>
    <xf numFmtId="191" fontId="78" fillId="33" borderId="16" xfId="0" applyNumberFormat="1" applyFont="1" applyFill="1" applyBorder="1" applyAlignment="1" applyProtection="1">
      <alignment horizontal="center" vertical="center"/>
      <protection/>
    </xf>
    <xf numFmtId="190" fontId="77" fillId="33" borderId="13" xfId="0" applyNumberFormat="1" applyFont="1" applyFill="1" applyBorder="1" applyAlignment="1">
      <alignment horizontal="center" vertical="center" wrapText="1"/>
    </xf>
    <xf numFmtId="190" fontId="77" fillId="33" borderId="15" xfId="0" applyNumberFormat="1" applyFont="1" applyFill="1" applyBorder="1" applyAlignment="1">
      <alignment horizontal="center" vertical="center" wrapText="1"/>
    </xf>
    <xf numFmtId="1" fontId="77" fillId="33" borderId="13" xfId="0" applyNumberFormat="1" applyFont="1" applyFill="1" applyBorder="1" applyAlignment="1">
      <alignment horizontal="center" vertical="center" wrapText="1"/>
    </xf>
    <xf numFmtId="49" fontId="77" fillId="33" borderId="13" xfId="0" applyNumberFormat="1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1" fontId="78" fillId="33" borderId="16" xfId="0" applyNumberFormat="1" applyFont="1" applyFill="1" applyBorder="1" applyAlignment="1" applyProtection="1">
      <alignment horizontal="center" vertical="center"/>
      <protection/>
    </xf>
    <xf numFmtId="1" fontId="78" fillId="33" borderId="16" xfId="0" applyNumberFormat="1" applyFont="1" applyFill="1" applyBorder="1" applyAlignment="1">
      <alignment horizontal="center" vertical="center" wrapText="1"/>
    </xf>
    <xf numFmtId="1" fontId="77" fillId="33" borderId="10" xfId="0" applyNumberFormat="1" applyFont="1" applyFill="1" applyBorder="1" applyAlignment="1" applyProtection="1">
      <alignment horizontal="center" vertical="center"/>
      <protection/>
    </xf>
    <xf numFmtId="190" fontId="77" fillId="33" borderId="10" xfId="0" applyNumberFormat="1" applyFont="1" applyFill="1" applyBorder="1" applyAlignment="1">
      <alignment horizontal="center" vertical="center" wrapText="1"/>
    </xf>
    <xf numFmtId="190" fontId="77" fillId="33" borderId="15" xfId="0" applyNumberFormat="1" applyFont="1" applyFill="1" applyBorder="1" applyAlignment="1">
      <alignment horizontal="center" vertical="center" wrapText="1"/>
    </xf>
    <xf numFmtId="190" fontId="78" fillId="33" borderId="16" xfId="0" applyNumberFormat="1" applyFont="1" applyFill="1" applyBorder="1" applyAlignment="1">
      <alignment horizontal="center" vertical="center" wrapText="1"/>
    </xf>
    <xf numFmtId="190" fontId="77" fillId="33" borderId="13" xfId="0" applyNumberFormat="1" applyFont="1" applyFill="1" applyBorder="1" applyAlignment="1">
      <alignment horizontal="center" vertical="center" wrapText="1"/>
    </xf>
    <xf numFmtId="0" fontId="77" fillId="33" borderId="10" xfId="0" applyNumberFormat="1" applyFont="1" applyFill="1" applyBorder="1" applyAlignment="1">
      <alignment horizontal="center" vertical="center"/>
    </xf>
    <xf numFmtId="0" fontId="77" fillId="33" borderId="10" xfId="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188" fontId="7" fillId="34" borderId="16" xfId="0" applyNumberFormat="1" applyFont="1" applyFill="1" applyBorder="1" applyAlignment="1" applyProtection="1">
      <alignment horizontal="left" vertical="center" wrapText="1"/>
      <protection/>
    </xf>
    <xf numFmtId="188" fontId="7" fillId="34" borderId="16" xfId="0" applyNumberFormat="1" applyFont="1" applyFill="1" applyBorder="1" applyAlignment="1" applyProtection="1">
      <alignment horizontal="center" vertical="center"/>
      <protection/>
    </xf>
    <xf numFmtId="188" fontId="78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 applyProtection="1">
      <alignment horizontal="center" vertical="center"/>
      <protection/>
    </xf>
    <xf numFmtId="1" fontId="2" fillId="34" borderId="13" xfId="0" applyNumberFormat="1" applyFont="1" applyFill="1" applyBorder="1" applyAlignment="1">
      <alignment horizontal="center" vertical="center" wrapText="1"/>
    </xf>
    <xf numFmtId="188" fontId="7" fillId="34" borderId="23" xfId="0" applyNumberFormat="1" applyFont="1" applyFill="1" applyBorder="1" applyAlignment="1" applyProtection="1">
      <alignment horizontal="center" vertical="center"/>
      <protection/>
    </xf>
    <xf numFmtId="188" fontId="7" fillId="34" borderId="78" xfId="0" applyNumberFormat="1" applyFont="1" applyFill="1" applyBorder="1" applyAlignment="1" applyProtection="1">
      <alignment horizontal="center" vertical="center"/>
      <protection/>
    </xf>
    <xf numFmtId="188" fontId="7" fillId="34" borderId="75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>
      <alignment horizontal="center" vertical="center" wrapText="1"/>
    </xf>
    <xf numFmtId="188" fontId="7" fillId="34" borderId="72" xfId="0" applyNumberFormat="1" applyFont="1" applyFill="1" applyBorder="1" applyAlignment="1" applyProtection="1">
      <alignment horizontal="center" vertical="center"/>
      <protection/>
    </xf>
    <xf numFmtId="188" fontId="77" fillId="33" borderId="10" xfId="0" applyNumberFormat="1" applyFont="1" applyFill="1" applyBorder="1" applyAlignment="1" applyProtection="1">
      <alignment horizontal="center" vertical="center"/>
      <protection/>
    </xf>
    <xf numFmtId="191" fontId="77" fillId="33" borderId="15" xfId="0" applyNumberFormat="1" applyFont="1" applyFill="1" applyBorder="1" applyAlignment="1" applyProtection="1">
      <alignment horizontal="center" vertical="center"/>
      <protection/>
    </xf>
    <xf numFmtId="188" fontId="77" fillId="33" borderId="15" xfId="0" applyNumberFormat="1" applyFont="1" applyFill="1" applyBorder="1" applyAlignment="1" applyProtection="1">
      <alignment horizontal="center" vertical="center"/>
      <protection/>
    </xf>
    <xf numFmtId="191" fontId="77" fillId="33" borderId="13" xfId="0" applyNumberFormat="1" applyFont="1" applyFill="1" applyBorder="1" applyAlignment="1" applyProtection="1">
      <alignment horizontal="center" vertical="center"/>
      <protection/>
    </xf>
    <xf numFmtId="191" fontId="77" fillId="33" borderId="10" xfId="0" applyNumberFormat="1" applyFont="1" applyFill="1" applyBorder="1" applyAlignment="1" applyProtection="1">
      <alignment horizontal="center" vertical="center"/>
      <protection/>
    </xf>
    <xf numFmtId="0" fontId="78" fillId="33" borderId="15" xfId="0" applyFont="1" applyFill="1" applyBorder="1" applyAlignment="1">
      <alignment horizontal="center" vertical="center" wrapText="1"/>
    </xf>
    <xf numFmtId="0" fontId="77" fillId="33" borderId="10" xfId="0" applyNumberFormat="1" applyFont="1" applyFill="1" applyBorder="1" applyAlignment="1" applyProtection="1">
      <alignment horizontal="center" vertical="center"/>
      <protection/>
    </xf>
    <xf numFmtId="0" fontId="77" fillId="33" borderId="42" xfId="0" applyNumberFormat="1" applyFont="1" applyFill="1" applyBorder="1" applyAlignment="1">
      <alignment horizontal="center" vertical="center" wrapText="1"/>
    </xf>
    <xf numFmtId="188" fontId="77" fillId="33" borderId="62" xfId="0" applyNumberFormat="1" applyFont="1" applyFill="1" applyBorder="1" applyAlignment="1" applyProtection="1">
      <alignment vertical="center"/>
      <protection/>
    </xf>
    <xf numFmtId="188" fontId="77" fillId="33" borderId="15" xfId="0" applyNumberFormat="1" applyFont="1" applyFill="1" applyBorder="1" applyAlignment="1" applyProtection="1">
      <alignment vertical="center"/>
      <protection/>
    </xf>
    <xf numFmtId="0" fontId="77" fillId="33" borderId="15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188" fontId="7" fillId="34" borderId="62" xfId="0" applyNumberFormat="1" applyFont="1" applyFill="1" applyBorder="1" applyAlignment="1" applyProtection="1">
      <alignment horizontal="left" vertical="center" wrapText="1"/>
      <protection/>
    </xf>
    <xf numFmtId="188" fontId="7" fillId="34" borderId="62" xfId="0" applyNumberFormat="1" applyFont="1" applyFill="1" applyBorder="1" applyAlignment="1" applyProtection="1">
      <alignment horizontal="center" vertical="center"/>
      <protection/>
    </xf>
    <xf numFmtId="188" fontId="78" fillId="34" borderId="62" xfId="0" applyNumberFormat="1" applyFont="1" applyFill="1" applyBorder="1" applyAlignment="1" applyProtection="1">
      <alignment horizontal="center" vertical="center"/>
      <protection/>
    </xf>
    <xf numFmtId="188" fontId="7" fillId="34" borderId="61" xfId="0" applyNumberFormat="1" applyFont="1" applyFill="1" applyBorder="1" applyAlignment="1" applyProtection="1">
      <alignment horizontal="center" vertical="center"/>
      <protection/>
    </xf>
    <xf numFmtId="188" fontId="7" fillId="34" borderId="68" xfId="0" applyNumberFormat="1" applyFont="1" applyFill="1" applyBorder="1" applyAlignment="1" applyProtection="1">
      <alignment horizontal="center" vertical="center"/>
      <protection/>
    </xf>
    <xf numFmtId="188" fontId="7" fillId="34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90" fontId="7" fillId="33" borderId="79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7" fillId="33" borderId="80" xfId="0" applyNumberFormat="1" applyFont="1" applyFill="1" applyBorder="1" applyAlignment="1">
      <alignment horizontal="center" vertical="center" wrapText="1"/>
    </xf>
    <xf numFmtId="190" fontId="7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vertical="center"/>
      <protection/>
    </xf>
    <xf numFmtId="196" fontId="70" fillId="0" borderId="0" xfId="0" applyNumberFormat="1" applyFont="1" applyFill="1" applyBorder="1" applyAlignment="1" applyProtection="1">
      <alignment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>
      <alignment horizontal="left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90" fontId="2" fillId="33" borderId="16" xfId="0" applyNumberFormat="1" applyFont="1" applyFill="1" applyBorder="1" applyAlignment="1">
      <alignment horizontal="center" vertical="center" wrapText="1"/>
    </xf>
    <xf numFmtId="190" fontId="2" fillId="33" borderId="56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 applyProtection="1">
      <alignment horizontal="right" vertical="center"/>
      <protection/>
    </xf>
    <xf numFmtId="0" fontId="7" fillId="33" borderId="48" xfId="0" applyNumberFormat="1" applyFont="1" applyFill="1" applyBorder="1" applyAlignment="1" applyProtection="1">
      <alignment horizontal="right" vertical="center"/>
      <protection/>
    </xf>
    <xf numFmtId="0" fontId="7" fillId="33" borderId="57" xfId="0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90" fontId="7" fillId="33" borderId="16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90" fontId="7" fillId="33" borderId="56" xfId="0" applyNumberFormat="1" applyFont="1" applyFill="1" applyBorder="1" applyAlignment="1">
      <alignment horizontal="center"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 applyProtection="1">
      <alignment horizontal="right" vertical="center"/>
      <protection/>
    </xf>
    <xf numFmtId="2" fontId="7" fillId="33" borderId="2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horizontal="right" vertical="center"/>
      <protection/>
    </xf>
    <xf numFmtId="190" fontId="7" fillId="33" borderId="24" xfId="0" applyNumberFormat="1" applyFont="1" applyFill="1" applyBorder="1" applyAlignment="1">
      <alignment horizontal="center" vertical="center" wrapText="1"/>
    </xf>
    <xf numFmtId="188" fontId="7" fillId="33" borderId="75" xfId="0" applyNumberFormat="1" applyFont="1" applyFill="1" applyBorder="1" applyAlignment="1" applyProtection="1">
      <alignment horizontal="center" vertical="center"/>
      <protection/>
    </xf>
    <xf numFmtId="188" fontId="7" fillId="33" borderId="72" xfId="0" applyNumberFormat="1" applyFont="1" applyFill="1" applyBorder="1" applyAlignment="1" applyProtection="1">
      <alignment horizontal="center" vertical="center"/>
      <protection/>
    </xf>
    <xf numFmtId="188" fontId="7" fillId="33" borderId="62" xfId="0" applyNumberFormat="1" applyFont="1" applyFill="1" applyBorder="1" applyAlignment="1" applyProtection="1">
      <alignment horizontal="center" vertical="center"/>
      <protection/>
    </xf>
    <xf numFmtId="188" fontId="7" fillId="33" borderId="61" xfId="0" applyNumberFormat="1" applyFont="1" applyFill="1" applyBorder="1" applyAlignment="1" applyProtection="1">
      <alignment horizontal="center" vertical="center"/>
      <protection/>
    </xf>
    <xf numFmtId="188" fontId="2" fillId="33" borderId="13" xfId="0" applyNumberFormat="1" applyFont="1" applyFill="1" applyBorder="1" applyAlignment="1" applyProtection="1">
      <alignment horizontal="left" vertical="center"/>
      <protection/>
    </xf>
    <xf numFmtId="188" fontId="2" fillId="33" borderId="13" xfId="0" applyNumberFormat="1" applyFont="1" applyFill="1" applyBorder="1" applyAlignment="1" applyProtection="1">
      <alignment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 applyProtection="1">
      <alignment horizontal="left" vertical="center" wrapText="1"/>
      <protection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190" fontId="2" fillId="33" borderId="13" xfId="0" applyNumberFormat="1" applyFont="1" applyFill="1" applyBorder="1" applyAlignment="1" applyProtection="1">
      <alignment horizontal="center" vertical="center"/>
      <protection/>
    </xf>
    <xf numFmtId="190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>
      <alignment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vertical="center" wrapText="1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49" xfId="0" applyNumberFormat="1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191" fontId="2" fillId="33" borderId="33" xfId="0" applyNumberFormat="1" applyFont="1" applyFill="1" applyBorder="1" applyAlignment="1" applyProtection="1">
      <alignment horizontal="center" vertical="center"/>
      <protection/>
    </xf>
    <xf numFmtId="191" fontId="2" fillId="33" borderId="52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190" fontId="7" fillId="33" borderId="51" xfId="0" applyNumberFormat="1" applyFont="1" applyFill="1" applyBorder="1" applyAlignment="1">
      <alignment horizontal="center" vertical="center"/>
    </xf>
    <xf numFmtId="190" fontId="7" fillId="33" borderId="22" xfId="0" applyNumberFormat="1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190" fontId="7" fillId="33" borderId="57" xfId="0" applyNumberFormat="1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center" wrapText="1"/>
    </xf>
    <xf numFmtId="191" fontId="7" fillId="33" borderId="51" xfId="0" applyNumberFormat="1" applyFont="1" applyFill="1" applyBorder="1" applyAlignment="1" applyProtection="1">
      <alignment horizontal="center" vertical="center"/>
      <protection/>
    </xf>
    <xf numFmtId="191" fontId="2" fillId="33" borderId="13" xfId="0" applyNumberFormat="1" applyFont="1" applyFill="1" applyBorder="1" applyAlignment="1" applyProtection="1">
      <alignment horizontal="center" vertical="center"/>
      <protection/>
    </xf>
    <xf numFmtId="191" fontId="2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>
      <alignment horizontal="left" vertical="center" wrapText="1"/>
    </xf>
    <xf numFmtId="188" fontId="7" fillId="33" borderId="56" xfId="0" applyNumberFormat="1" applyFont="1" applyFill="1" applyBorder="1" applyAlignment="1" applyProtection="1">
      <alignment horizontal="center" vertical="center"/>
      <protection/>
    </xf>
    <xf numFmtId="190" fontId="7" fillId="33" borderId="51" xfId="0" applyNumberFormat="1" applyFont="1" applyFill="1" applyBorder="1" applyAlignment="1">
      <alignment horizontal="center" vertical="center" wrapText="1"/>
    </xf>
    <xf numFmtId="190" fontId="2" fillId="33" borderId="62" xfId="0" applyNumberFormat="1" applyFont="1" applyFill="1" applyBorder="1" applyAlignment="1">
      <alignment horizontal="center" vertical="center" wrapText="1"/>
    </xf>
    <xf numFmtId="0" fontId="2" fillId="33" borderId="62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190" fontId="2" fillId="33" borderId="13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188" fontId="7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left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 applyProtection="1">
      <alignment horizontal="center" vertical="center"/>
      <protection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190" fontId="7" fillId="33" borderId="29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190" fontId="2" fillId="33" borderId="27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90" fontId="16" fillId="33" borderId="0" xfId="0" applyNumberFormat="1" applyFont="1" applyFill="1" applyBorder="1" applyAlignment="1">
      <alignment horizontal="center" wrapText="1"/>
    </xf>
    <xf numFmtId="196" fontId="16" fillId="33" borderId="0" xfId="0" applyNumberFormat="1" applyFont="1" applyFill="1" applyBorder="1" applyAlignment="1" applyProtection="1">
      <alignment horizontal="center" vertical="center"/>
      <protection/>
    </xf>
    <xf numFmtId="188" fontId="16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188" fontId="2" fillId="0" borderId="36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54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70" fillId="34" borderId="10" xfId="0" applyNumberFormat="1" applyFont="1" applyFill="1" applyBorder="1" applyAlignment="1" applyProtection="1">
      <alignment vertical="center"/>
      <protection/>
    </xf>
    <xf numFmtId="188" fontId="17" fillId="0" borderId="10" xfId="0" applyNumberFormat="1" applyFont="1" applyFill="1" applyBorder="1" applyAlignment="1" applyProtection="1">
      <alignment vertical="center"/>
      <protection/>
    </xf>
    <xf numFmtId="188" fontId="16" fillId="0" borderId="10" xfId="0" applyNumberFormat="1" applyFont="1" applyFill="1" applyBorder="1" applyAlignment="1" applyProtection="1">
      <alignment vertical="center"/>
      <protection/>
    </xf>
    <xf numFmtId="196" fontId="16" fillId="0" borderId="10" xfId="0" applyNumberFormat="1" applyFont="1" applyFill="1" applyBorder="1" applyAlignment="1" applyProtection="1">
      <alignment vertical="center"/>
      <protection/>
    </xf>
    <xf numFmtId="1" fontId="6" fillId="0" borderId="17" xfId="54" applyNumberFormat="1" applyFont="1" applyBorder="1" applyAlignment="1">
      <alignment horizontal="center" wrapText="1"/>
      <protection/>
    </xf>
    <xf numFmtId="0" fontId="12" fillId="0" borderId="43" xfId="54" applyFont="1" applyBorder="1" applyAlignment="1">
      <alignment horizontal="center" wrapText="1"/>
      <protection/>
    </xf>
    <xf numFmtId="0" fontId="12" fillId="0" borderId="41" xfId="54" applyFont="1" applyBorder="1" applyAlignment="1">
      <alignment horizontal="center" wrapText="1"/>
      <protection/>
    </xf>
    <xf numFmtId="0" fontId="6" fillId="0" borderId="17" xfId="54" applyFont="1" applyBorder="1" applyAlignment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90" fontId="6" fillId="0" borderId="17" xfId="54" applyNumberFormat="1" applyFont="1" applyBorder="1" applyAlignment="1">
      <alignment horizont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6" fillId="0" borderId="17" xfId="54" applyFont="1" applyBorder="1" applyAlignment="1">
      <alignment horizontal="center" vertical="center" wrapText="1"/>
      <protection/>
    </xf>
    <xf numFmtId="0" fontId="12" fillId="0" borderId="43" xfId="54" applyFont="1" applyBorder="1" applyAlignment="1">
      <alignment horizontal="center" vertical="center" wrapText="1"/>
      <protection/>
    </xf>
    <xf numFmtId="0" fontId="12" fillId="0" borderId="41" xfId="54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54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81" xfId="54" applyFont="1" applyBorder="1" applyAlignment="1">
      <alignment horizontal="center" wrapText="1"/>
      <protection/>
    </xf>
    <xf numFmtId="0" fontId="12" fillId="0" borderId="82" xfId="54" applyFont="1" applyBorder="1" applyAlignment="1">
      <alignment horizontal="center" wrapText="1"/>
      <protection/>
    </xf>
    <xf numFmtId="0" fontId="6" fillId="0" borderId="82" xfId="54" applyFont="1" applyBorder="1" applyAlignment="1">
      <alignment horizontal="center" vertical="center" wrapText="1"/>
      <protection/>
    </xf>
    <xf numFmtId="0" fontId="12" fillId="0" borderId="82" xfId="54" applyFont="1" applyBorder="1" applyAlignment="1">
      <alignment horizontal="center" vertical="center" wrapText="1"/>
      <protection/>
    </xf>
    <xf numFmtId="0" fontId="12" fillId="0" borderId="83" xfId="54" applyFont="1" applyBorder="1" applyAlignment="1">
      <alignment horizontal="center" vertical="center" wrapText="1"/>
      <protection/>
    </xf>
    <xf numFmtId="0" fontId="6" fillId="0" borderId="81" xfId="54" applyFont="1" applyBorder="1" applyAlignment="1">
      <alignment horizontal="center" vertical="center" wrapText="1"/>
      <protection/>
    </xf>
    <xf numFmtId="0" fontId="6" fillId="0" borderId="82" xfId="54" applyFont="1" applyBorder="1" applyAlignment="1">
      <alignment horizontal="center" wrapText="1"/>
      <protection/>
    </xf>
    <xf numFmtId="0" fontId="12" fillId="0" borderId="83" xfId="54" applyFont="1" applyBorder="1" applyAlignment="1">
      <alignment horizont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wrapText="1"/>
      <protection/>
    </xf>
    <xf numFmtId="0" fontId="6" fillId="0" borderId="41" xfId="54" applyFont="1" applyBorder="1" applyAlignment="1">
      <alignment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22" fillId="0" borderId="54" xfId="53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61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36" xfId="54" applyFont="1" applyBorder="1" applyAlignment="1">
      <alignment horizontal="center" vertical="center" wrapText="1"/>
      <protection/>
    </xf>
    <xf numFmtId="0" fontId="12" fillId="0" borderId="38" xfId="54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54" xfId="53" applyFont="1" applyBorder="1" applyAlignment="1">
      <alignment horizontal="center" vertical="center" wrapText="1"/>
      <protection/>
    </xf>
    <xf numFmtId="0" fontId="12" fillId="0" borderId="46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68" xfId="54" applyFont="1" applyBorder="1" applyAlignment="1">
      <alignment horizontal="center" vertical="center" wrapText="1"/>
      <protection/>
    </xf>
    <xf numFmtId="0" fontId="12" fillId="0" borderId="35" xfId="54" applyFont="1" applyBorder="1" applyAlignment="1">
      <alignment horizontal="center" vertical="center" wrapText="1"/>
      <protection/>
    </xf>
    <xf numFmtId="0" fontId="6" fillId="0" borderId="0" xfId="55" applyFont="1" applyAlignment="1">
      <alignment wrapText="1"/>
      <protection/>
    </xf>
    <xf numFmtId="0" fontId="12" fillId="0" borderId="0" xfId="0" applyFont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wrapText="1"/>
      <protection/>
    </xf>
    <xf numFmtId="0" fontId="12" fillId="0" borderId="46" xfId="54" applyFont="1" applyBorder="1" applyAlignment="1">
      <alignment wrapText="1"/>
      <protection/>
    </xf>
    <xf numFmtId="0" fontId="12" fillId="0" borderId="61" xfId="54" applyFont="1" applyBorder="1" applyAlignment="1">
      <alignment wrapText="1"/>
      <protection/>
    </xf>
    <xf numFmtId="0" fontId="12" fillId="0" borderId="0" xfId="54" applyFont="1" applyAlignment="1">
      <alignment wrapText="1"/>
      <protection/>
    </xf>
    <xf numFmtId="0" fontId="12" fillId="0" borderId="68" xfId="54" applyFont="1" applyBorder="1" applyAlignment="1">
      <alignment wrapText="1"/>
      <protection/>
    </xf>
    <xf numFmtId="0" fontId="12" fillId="0" borderId="36" xfId="54" applyFont="1" applyBorder="1" applyAlignment="1">
      <alignment wrapText="1"/>
      <protection/>
    </xf>
    <xf numFmtId="0" fontId="12" fillId="0" borderId="38" xfId="54" applyFont="1" applyBorder="1" applyAlignment="1">
      <alignment wrapText="1"/>
      <protection/>
    </xf>
    <xf numFmtId="0" fontId="12" fillId="0" borderId="35" xfId="54" applyFont="1" applyBorder="1" applyAlignment="1">
      <alignment wrapText="1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6" fillId="0" borderId="0" xfId="55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4" xfId="54" applyFont="1" applyBorder="1" applyAlignment="1">
      <alignment horizontal="center" wrapText="1"/>
      <protection/>
    </xf>
    <xf numFmtId="0" fontId="12" fillId="0" borderId="84" xfId="54" applyFont="1" applyBorder="1" applyAlignment="1">
      <alignment horizontal="center" wrapText="1"/>
      <protection/>
    </xf>
    <xf numFmtId="0" fontId="12" fillId="0" borderId="85" xfId="54" applyFont="1" applyBorder="1" applyAlignment="1">
      <alignment horizontal="center" wrapText="1"/>
      <protection/>
    </xf>
    <xf numFmtId="49" fontId="6" fillId="0" borderId="17" xfId="53" applyNumberFormat="1" applyFont="1" applyBorder="1" applyAlignment="1" applyProtection="1">
      <alignment horizontal="left" vertical="center" wrapText="1"/>
      <protection locked="0"/>
    </xf>
    <xf numFmtId="0" fontId="12" fillId="0" borderId="43" xfId="0" applyFont="1" applyBorder="1" applyAlignment="1">
      <alignment horizontal="left" vertical="center" wrapText="1"/>
    </xf>
    <xf numFmtId="0" fontId="12" fillId="0" borderId="43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6" fillId="0" borderId="86" xfId="54" applyFont="1" applyBorder="1" applyAlignment="1">
      <alignment horizontal="center" vertical="center" wrapText="1"/>
      <protection/>
    </xf>
    <xf numFmtId="0" fontId="12" fillId="0" borderId="84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3" xfId="54" applyFont="1" applyBorder="1" applyAlignment="1">
      <alignment vertical="center" wrapText="1"/>
      <protection/>
    </xf>
    <xf numFmtId="0" fontId="12" fillId="0" borderId="41" xfId="54" applyFont="1" applyBorder="1" applyAlignment="1">
      <alignment vertical="center" wrapText="1"/>
      <protection/>
    </xf>
    <xf numFmtId="1" fontId="6" fillId="0" borderId="17" xfId="54" applyNumberFormat="1" applyFont="1" applyBorder="1" applyAlignment="1">
      <alignment horizontal="center" vertical="center" wrapText="1"/>
      <protection/>
    </xf>
    <xf numFmtId="1" fontId="12" fillId="0" borderId="43" xfId="54" applyNumberFormat="1" applyFont="1" applyBorder="1" applyAlignment="1">
      <alignment horizontal="center" vertical="center" wrapText="1"/>
      <protection/>
    </xf>
    <xf numFmtId="1" fontId="12" fillId="0" borderId="41" xfId="54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left" vertical="center" wrapText="1"/>
      <protection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4" xfId="53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2" fillId="0" borderId="43" xfId="0" applyFont="1" applyBorder="1" applyAlignment="1">
      <alignment horizontal="center" vertical="center" wrapText="1"/>
    </xf>
    <xf numFmtId="49" fontId="6" fillId="0" borderId="54" xfId="53" applyNumberFormat="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196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horizontal="right" vertical="center"/>
    </xf>
    <xf numFmtId="0" fontId="2" fillId="33" borderId="87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8" fillId="33" borderId="76" xfId="0" applyNumberFormat="1" applyFont="1" applyFill="1" applyBorder="1" applyAlignment="1" applyProtection="1">
      <alignment horizontal="center" vertical="center"/>
      <protection/>
    </xf>
    <xf numFmtId="0" fontId="18" fillId="33" borderId="80" xfId="0" applyNumberFormat="1" applyFont="1" applyFill="1" applyBorder="1" applyAlignment="1" applyProtection="1">
      <alignment horizontal="center" vertical="center"/>
      <protection/>
    </xf>
    <xf numFmtId="0" fontId="2" fillId="33" borderId="8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9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54" xfId="0" applyNumberFormat="1" applyFont="1" applyFill="1" applyBorder="1" applyAlignment="1" applyProtection="1">
      <alignment horizontal="right" vertical="center"/>
      <protection/>
    </xf>
    <xf numFmtId="0" fontId="7" fillId="33" borderId="48" xfId="0" applyFont="1" applyFill="1" applyBorder="1" applyAlignment="1">
      <alignment horizontal="right" vertical="center" wrapText="1"/>
    </xf>
    <xf numFmtId="0" fontId="7" fillId="33" borderId="55" xfId="0" applyFont="1" applyFill="1" applyBorder="1" applyAlignment="1">
      <alignment horizontal="right" vertical="center" wrapText="1"/>
    </xf>
    <xf numFmtId="0" fontId="7" fillId="33" borderId="48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74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NumberFormat="1" applyFont="1" applyFill="1" applyBorder="1" applyAlignment="1" applyProtection="1">
      <alignment horizontal="right" vertical="center"/>
      <protection/>
    </xf>
    <xf numFmtId="0" fontId="7" fillId="33" borderId="29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49" fontId="19" fillId="33" borderId="48" xfId="0" applyNumberFormat="1" applyFont="1" applyFill="1" applyBorder="1" applyAlignment="1" applyProtection="1">
      <alignment horizontal="center" vertical="center" wrapText="1"/>
      <protection/>
    </xf>
    <xf numFmtId="49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0" fillId="33" borderId="55" xfId="0" applyFont="1" applyFill="1" applyBorder="1" applyAlignment="1">
      <alignment horizontal="center" vertical="center" wrapText="1"/>
    </xf>
    <xf numFmtId="49" fontId="19" fillId="33" borderId="48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49" fontId="19" fillId="33" borderId="57" xfId="0" applyNumberFormat="1" applyFont="1" applyFill="1" applyBorder="1" applyAlignment="1">
      <alignment horizontal="center" vertical="center" wrapText="1"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>
      <alignment horizontal="right" vertical="center" wrapText="1"/>
    </xf>
    <xf numFmtId="0" fontId="7" fillId="33" borderId="78" xfId="0" applyFont="1" applyFill="1" applyBorder="1" applyAlignment="1">
      <alignment horizontal="right" vertical="center" wrapText="1"/>
    </xf>
    <xf numFmtId="188" fontId="18" fillId="33" borderId="48" xfId="0" applyNumberFormat="1" applyFont="1" applyFill="1" applyBorder="1" applyAlignment="1" applyProtection="1">
      <alignment horizontal="center" vertical="center"/>
      <protection/>
    </xf>
    <xf numFmtId="188" fontId="18" fillId="33" borderId="14" xfId="0" applyNumberFormat="1" applyFont="1" applyFill="1" applyBorder="1" applyAlignment="1" applyProtection="1">
      <alignment horizontal="center" vertical="center"/>
      <protection/>
    </xf>
    <xf numFmtId="188" fontId="18" fillId="33" borderId="80" xfId="0" applyNumberFormat="1" applyFont="1" applyFill="1" applyBorder="1" applyAlignment="1" applyProtection="1">
      <alignment horizontal="center" vertical="center"/>
      <protection/>
    </xf>
    <xf numFmtId="188" fontId="18" fillId="33" borderId="74" xfId="0" applyNumberFormat="1" applyFont="1" applyFill="1" applyBorder="1" applyAlignment="1" applyProtection="1">
      <alignment horizontal="center" vertical="center"/>
      <protection/>
    </xf>
    <xf numFmtId="188" fontId="7" fillId="33" borderId="48" xfId="0" applyNumberFormat="1" applyFont="1" applyFill="1" applyBorder="1" applyAlignment="1" applyProtection="1">
      <alignment horizontal="center" vertical="center"/>
      <protection/>
    </xf>
    <xf numFmtId="188" fontId="7" fillId="33" borderId="14" xfId="0" applyNumberFormat="1" applyFont="1" applyFill="1" applyBorder="1" applyAlignment="1" applyProtection="1">
      <alignment horizontal="center" vertical="center"/>
      <protection/>
    </xf>
    <xf numFmtId="188" fontId="2" fillId="33" borderId="30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horizontal="center" vertical="center"/>
      <protection/>
    </xf>
    <xf numFmtId="188" fontId="2" fillId="33" borderId="29" xfId="0" applyNumberFormat="1" applyFont="1" applyFill="1" applyBorder="1" applyAlignment="1" applyProtection="1">
      <alignment horizontal="center" vertical="center"/>
      <protection/>
    </xf>
    <xf numFmtId="188" fontId="2" fillId="33" borderId="66" xfId="0" applyNumberFormat="1" applyFont="1" applyFill="1" applyBorder="1" applyAlignment="1" applyProtection="1">
      <alignment horizontal="center" vertical="center"/>
      <protection/>
    </xf>
    <xf numFmtId="188" fontId="2" fillId="33" borderId="20" xfId="0" applyNumberFormat="1" applyFont="1" applyFill="1" applyBorder="1" applyAlignment="1" applyProtection="1">
      <alignment horizontal="center" vertical="center"/>
      <protection/>
    </xf>
    <xf numFmtId="188" fontId="2" fillId="33" borderId="44" xfId="0" applyNumberFormat="1" applyFont="1" applyFill="1" applyBorder="1" applyAlignment="1" applyProtection="1">
      <alignment horizontal="center" vertical="center"/>
      <protection/>
    </xf>
    <xf numFmtId="188" fontId="2" fillId="33" borderId="46" xfId="0" applyNumberFormat="1" applyFont="1" applyFill="1" applyBorder="1" applyAlignment="1" applyProtection="1">
      <alignment horizontal="center" vertical="center"/>
      <protection/>
    </xf>
    <xf numFmtId="188" fontId="2" fillId="33" borderId="15" xfId="0" applyNumberFormat="1" applyFont="1" applyFill="1" applyBorder="1" applyAlignment="1" applyProtection="1">
      <alignment horizontal="center" vertical="center"/>
      <protection/>
    </xf>
    <xf numFmtId="188" fontId="2" fillId="33" borderId="54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7" xfId="0" applyNumberFormat="1" applyFont="1" applyFill="1" applyBorder="1" applyAlignment="1" applyProtection="1">
      <alignment horizontal="center" vertical="center"/>
      <protection/>
    </xf>
    <xf numFmtId="188" fontId="2" fillId="33" borderId="43" xfId="0" applyNumberFormat="1" applyFont="1" applyFill="1" applyBorder="1" applyAlignment="1" applyProtection="1">
      <alignment horizontal="center" vertical="center"/>
      <protection/>
    </xf>
    <xf numFmtId="188" fontId="2" fillId="33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6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>
      <alignment horizontal="center" vertical="center"/>
    </xf>
    <xf numFmtId="188" fontId="8" fillId="33" borderId="38" xfId="0" applyNumberFormat="1" applyFont="1" applyFill="1" applyBorder="1" applyAlignment="1" applyProtection="1">
      <alignment horizontal="center" vertical="center"/>
      <protection/>
    </xf>
    <xf numFmtId="188" fontId="8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textRotation="90"/>
      <protection/>
    </xf>
    <xf numFmtId="188" fontId="6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33" borderId="17" xfId="0" applyNumberFormat="1" applyFont="1" applyFill="1" applyBorder="1" applyAlignment="1" applyProtection="1">
      <alignment horizontal="center" vertical="center" wrapText="1"/>
      <protection/>
    </xf>
    <xf numFmtId="188" fontId="2" fillId="33" borderId="14" xfId="0" applyNumberFormat="1" applyFont="1" applyFill="1" applyBorder="1" applyAlignment="1" applyProtection="1">
      <alignment horizontal="center" vertical="center"/>
      <protection/>
    </xf>
    <xf numFmtId="188" fontId="2" fillId="33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55" xfId="0" applyNumberFormat="1" applyFont="1" applyFill="1" applyBorder="1" applyAlignment="1" applyProtection="1">
      <alignment horizontal="center" vertical="center"/>
      <protection/>
    </xf>
    <xf numFmtId="189" fontId="2" fillId="33" borderId="91" xfId="0" applyNumberFormat="1" applyFont="1" applyFill="1" applyBorder="1" applyAlignment="1" applyProtection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189" fontId="2" fillId="33" borderId="79" xfId="0" applyNumberFormat="1" applyFont="1" applyFill="1" applyBorder="1" applyAlignment="1" applyProtection="1">
      <alignment horizontal="center" vertical="center"/>
      <protection/>
    </xf>
    <xf numFmtId="0" fontId="0" fillId="33" borderId="9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 vertical="top"/>
    </xf>
    <xf numFmtId="0" fontId="7" fillId="33" borderId="80" xfId="0" applyNumberFormat="1" applyFont="1" applyFill="1" applyBorder="1" applyAlignment="1" applyProtection="1">
      <alignment horizontal="center" vertical="center"/>
      <protection/>
    </xf>
    <xf numFmtId="0" fontId="0" fillId="33" borderId="55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78" fillId="33" borderId="48" xfId="0" applyFont="1" applyFill="1" applyBorder="1" applyAlignment="1">
      <alignment horizontal="right" vertical="center" wrapText="1"/>
    </xf>
    <xf numFmtId="0" fontId="78" fillId="33" borderId="55" xfId="0" applyFont="1" applyFill="1" applyBorder="1" applyAlignment="1">
      <alignment horizontal="right" vertical="center" wrapText="1"/>
    </xf>
    <xf numFmtId="0" fontId="72" fillId="33" borderId="30" xfId="0" applyNumberFormat="1" applyFont="1" applyFill="1" applyBorder="1" applyAlignment="1" applyProtection="1">
      <alignment horizontal="right" vertical="center"/>
      <protection/>
    </xf>
    <xf numFmtId="0" fontId="72" fillId="33" borderId="29" xfId="0" applyNumberFormat="1" applyFont="1" applyFill="1" applyBorder="1" applyAlignment="1" applyProtection="1">
      <alignment horizontal="right" vertical="center"/>
      <protection/>
    </xf>
    <xf numFmtId="0" fontId="79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79" fillId="33" borderId="55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/>
    </xf>
    <xf numFmtId="0" fontId="70" fillId="33" borderId="36" xfId="0" applyFont="1" applyFill="1" applyBorder="1" applyAlignment="1">
      <alignment horizontal="right" vertical="center"/>
    </xf>
    <xf numFmtId="0" fontId="70" fillId="33" borderId="10" xfId="0" applyFont="1" applyFill="1" applyBorder="1" applyAlignment="1" applyProtection="1">
      <alignment horizontal="right" vertical="center"/>
      <protection/>
    </xf>
    <xf numFmtId="0" fontId="70" fillId="33" borderId="17" xfId="0" applyFont="1" applyFill="1" applyBorder="1" applyAlignment="1" applyProtection="1">
      <alignment horizontal="right" vertical="center"/>
      <protection/>
    </xf>
    <xf numFmtId="0" fontId="70" fillId="33" borderId="89" xfId="0" applyFont="1" applyFill="1" applyBorder="1" applyAlignment="1">
      <alignment horizontal="center" vertical="center" wrapText="1"/>
    </xf>
    <xf numFmtId="0" fontId="70" fillId="33" borderId="31" xfId="0" applyFont="1" applyFill="1" applyBorder="1" applyAlignment="1">
      <alignment horizontal="center" vertical="center" wrapText="1"/>
    </xf>
    <xf numFmtId="0" fontId="70" fillId="33" borderId="88" xfId="0" applyFont="1" applyFill="1" applyBorder="1" applyAlignment="1">
      <alignment horizontal="center" vertical="center" wrapText="1"/>
    </xf>
    <xf numFmtId="0" fontId="70" fillId="33" borderId="9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/>
    </xf>
    <xf numFmtId="0" fontId="73" fillId="33" borderId="0" xfId="0" applyFont="1" applyFill="1" applyBorder="1" applyAlignment="1" applyProtection="1">
      <alignment horizontal="right" vertical="center"/>
      <protection/>
    </xf>
    <xf numFmtId="0" fontId="80" fillId="33" borderId="0" xfId="0" applyFont="1" applyFill="1" applyBorder="1" applyAlignment="1">
      <alignment horizontal="right" vertical="center"/>
    </xf>
    <xf numFmtId="0" fontId="70" fillId="33" borderId="15" xfId="0" applyNumberFormat="1" applyFont="1" applyFill="1" applyBorder="1" applyAlignment="1" applyProtection="1">
      <alignment horizontal="right" vertical="center"/>
      <protection/>
    </xf>
    <xf numFmtId="0" fontId="70" fillId="33" borderId="54" xfId="0" applyNumberFormat="1" applyFont="1" applyFill="1" applyBorder="1" applyAlignment="1" applyProtection="1">
      <alignment horizontal="right" vertical="center"/>
      <protection/>
    </xf>
    <xf numFmtId="0" fontId="70" fillId="33" borderId="58" xfId="0" applyFont="1" applyFill="1" applyBorder="1" applyAlignment="1">
      <alignment horizontal="center" vertical="center" wrapText="1"/>
    </xf>
    <xf numFmtId="0" fontId="70" fillId="33" borderId="42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right" vertical="top"/>
    </xf>
    <xf numFmtId="0" fontId="70" fillId="33" borderId="8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36"/>
  <sheetViews>
    <sheetView view="pageBreakPreview" zoomScale="78" zoomScaleNormal="50" zoomScaleSheetLayoutView="78" zoomScalePageLayoutView="0" workbookViewId="0" topLeftCell="A1">
      <selection activeCell="AO5" sqref="AO5:BA6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5.7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5.375" style="1" customWidth="1"/>
    <col min="19" max="19" width="6.125" style="1" customWidth="1"/>
    <col min="20" max="20" width="5.625" style="1" customWidth="1"/>
    <col min="21" max="21" width="3.25390625" style="1" customWidth="1"/>
    <col min="22" max="22" width="6.125" style="1" customWidth="1"/>
    <col min="23" max="33" width="3.25390625" style="1" customWidth="1"/>
    <col min="34" max="34" width="4.75390625" style="1" customWidth="1"/>
    <col min="35" max="36" width="4.125" style="1" customWidth="1"/>
    <col min="37" max="43" width="3.25390625" style="1" customWidth="1"/>
    <col min="44" max="44" width="4.25390625" style="1" customWidth="1"/>
    <col min="45" max="45" width="4.625" style="1" customWidth="1"/>
    <col min="46" max="46" width="4.125" style="1" customWidth="1"/>
    <col min="47" max="48" width="3.25390625" style="1" customWidth="1"/>
    <col min="49" max="49" width="4.125" style="1" customWidth="1"/>
    <col min="50" max="52" width="3.25390625" style="1" customWidth="1"/>
    <col min="53" max="53" width="6.125" style="1" customWidth="1"/>
    <col min="54" max="16384" width="3.25390625" style="1" customWidth="1"/>
  </cols>
  <sheetData>
    <row r="2" spans="1:53" ht="20.25">
      <c r="A2" s="812" t="s">
        <v>224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42" t="s">
        <v>31</v>
      </c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810"/>
      <c r="AP2" s="810"/>
      <c r="AQ2" s="810"/>
      <c r="AR2" s="810"/>
      <c r="AS2" s="810"/>
      <c r="AT2" s="810"/>
      <c r="AU2" s="810"/>
      <c r="AV2" s="810"/>
      <c r="AW2" s="810"/>
      <c r="AX2" s="810"/>
      <c r="AY2" s="810"/>
      <c r="AZ2" s="810"/>
      <c r="BA2" s="810"/>
    </row>
    <row r="3" spans="1:53" ht="20.25">
      <c r="A3" s="812" t="s">
        <v>225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9" t="s">
        <v>16</v>
      </c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1"/>
      <c r="AP3" s="811"/>
      <c r="AQ3" s="811"/>
      <c r="AR3" s="811"/>
      <c r="AS3" s="811"/>
      <c r="AT3" s="811"/>
      <c r="AU3" s="811"/>
      <c r="AV3" s="811"/>
      <c r="AW3" s="811"/>
      <c r="AX3" s="811"/>
      <c r="AY3" s="811"/>
      <c r="AZ3" s="811"/>
      <c r="BA3" s="811"/>
    </row>
    <row r="4" spans="1:53" ht="20.25">
      <c r="A4" s="812" t="s">
        <v>240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19"/>
      <c r="AA4" s="819"/>
      <c r="AB4" s="819"/>
      <c r="AC4" s="819"/>
      <c r="AD4" s="819"/>
      <c r="AE4" s="819"/>
      <c r="AF4" s="819"/>
      <c r="AG4" s="819"/>
      <c r="AH4" s="819"/>
      <c r="AI4" s="819"/>
      <c r="AJ4" s="819"/>
      <c r="AK4" s="819"/>
      <c r="AL4" s="819"/>
      <c r="AM4" s="819"/>
      <c r="AN4" s="819"/>
      <c r="AO4" s="857"/>
      <c r="AP4" s="857"/>
      <c r="AQ4" s="857"/>
      <c r="AR4" s="857"/>
      <c r="AS4" s="857"/>
      <c r="AT4" s="857"/>
      <c r="AU4" s="857"/>
      <c r="AV4" s="857"/>
      <c r="AW4" s="857"/>
      <c r="AX4" s="857"/>
      <c r="AY4" s="857"/>
      <c r="AZ4" s="857"/>
      <c r="BA4" s="857"/>
    </row>
    <row r="5" spans="1:53" ht="20.25">
      <c r="A5" s="845" t="s">
        <v>241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10" t="s">
        <v>28</v>
      </c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  <c r="AL5" s="810"/>
      <c r="AM5" s="810"/>
      <c r="AN5" s="810"/>
      <c r="AO5" s="821" t="s">
        <v>239</v>
      </c>
      <c r="AP5" s="821"/>
      <c r="AQ5" s="821"/>
      <c r="AR5" s="821"/>
      <c r="AS5" s="821"/>
      <c r="AT5" s="821"/>
      <c r="AU5" s="821"/>
      <c r="AV5" s="821"/>
      <c r="AW5" s="821"/>
      <c r="AX5" s="821"/>
      <c r="AY5" s="821"/>
      <c r="AZ5" s="821"/>
      <c r="BA5" s="821"/>
    </row>
    <row r="6" spans="1:53" s="5" customFormat="1" ht="2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822" t="s">
        <v>139</v>
      </c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2"/>
      <c r="AJ6" s="822"/>
      <c r="AK6" s="822"/>
      <c r="AL6" s="822"/>
      <c r="AM6" s="822"/>
      <c r="AN6" s="822"/>
      <c r="AO6" s="821"/>
      <c r="AP6" s="821"/>
      <c r="AQ6" s="821"/>
      <c r="AR6" s="821"/>
      <c r="AS6" s="821"/>
      <c r="AT6" s="821"/>
      <c r="AU6" s="821"/>
      <c r="AV6" s="821"/>
      <c r="AW6" s="821"/>
      <c r="AX6" s="821"/>
      <c r="AY6" s="821"/>
      <c r="AZ6" s="821"/>
      <c r="BA6" s="821"/>
    </row>
    <row r="7" spans="1:53" s="5" customFormat="1" ht="20.25">
      <c r="A7" s="859" t="s">
        <v>24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 t="s">
        <v>192</v>
      </c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59"/>
      <c r="AN7" s="859"/>
      <c r="AO7" s="821" t="s">
        <v>137</v>
      </c>
      <c r="AP7" s="860"/>
      <c r="AQ7" s="860"/>
      <c r="AR7" s="860"/>
      <c r="AS7" s="860"/>
      <c r="AT7" s="860"/>
      <c r="AU7" s="860"/>
      <c r="AV7" s="860"/>
      <c r="AW7" s="860"/>
      <c r="AX7" s="860"/>
      <c r="AY7" s="860"/>
      <c r="AZ7" s="860"/>
      <c r="BA7" s="860"/>
    </row>
    <row r="8" spans="1:59" s="5" customFormat="1" ht="20.25">
      <c r="A8" s="812" t="s">
        <v>226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22" t="s">
        <v>193</v>
      </c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2"/>
      <c r="AJ8" s="822"/>
      <c r="AK8" s="822"/>
      <c r="AL8" s="822"/>
      <c r="AM8" s="822"/>
      <c r="AN8" s="822"/>
      <c r="AO8" s="839" t="s">
        <v>32</v>
      </c>
      <c r="AP8" s="840"/>
      <c r="AQ8" s="840"/>
      <c r="AR8" s="840"/>
      <c r="AS8" s="840"/>
      <c r="AT8" s="840"/>
      <c r="AU8" s="840"/>
      <c r="AV8" s="840"/>
      <c r="AW8" s="840"/>
      <c r="AX8" s="840"/>
      <c r="AY8" s="840"/>
      <c r="AZ8" s="840"/>
      <c r="BA8" s="840"/>
      <c r="BB8" s="23"/>
      <c r="BC8" s="23"/>
      <c r="BD8" s="23"/>
      <c r="BE8" s="23"/>
      <c r="BF8" s="23"/>
      <c r="BG8" s="23"/>
    </row>
    <row r="9" spans="1:53" s="5" customFormat="1" ht="18.75" customHeight="1">
      <c r="A9" s="810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49" t="s">
        <v>231</v>
      </c>
      <c r="Q9" s="49"/>
      <c r="R9" s="49"/>
      <c r="S9" s="49"/>
      <c r="T9" s="73" t="s">
        <v>194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841"/>
      <c r="AP9" s="841"/>
      <c r="AQ9" s="841"/>
      <c r="AR9" s="841"/>
      <c r="AS9" s="841"/>
      <c r="AT9" s="841"/>
      <c r="AU9" s="841"/>
      <c r="AV9" s="841"/>
      <c r="AW9" s="841"/>
      <c r="AX9" s="841"/>
      <c r="AY9" s="841"/>
      <c r="AZ9" s="841"/>
      <c r="BA9" s="841"/>
    </row>
    <row r="10" spans="16:53" s="5" customFormat="1" ht="18.75">
      <c r="P10" s="843" t="s">
        <v>195</v>
      </c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844"/>
      <c r="AB10" s="844"/>
      <c r="AC10" s="844"/>
      <c r="AD10" s="844"/>
      <c r="AE10" s="844"/>
      <c r="AF10" s="844"/>
      <c r="AG10" s="844"/>
      <c r="AH10" s="844"/>
      <c r="AI10" s="844"/>
      <c r="AJ10" s="844"/>
      <c r="AK10" s="844"/>
      <c r="AL10" s="844"/>
      <c r="AM10" s="844"/>
      <c r="AO10" s="841"/>
      <c r="AP10" s="841"/>
      <c r="AQ10" s="841"/>
      <c r="AR10" s="841"/>
      <c r="AS10" s="841"/>
      <c r="AT10" s="841"/>
      <c r="AU10" s="841"/>
      <c r="AV10" s="841"/>
      <c r="AW10" s="841"/>
      <c r="AX10" s="841"/>
      <c r="AY10" s="841"/>
      <c r="AZ10" s="841"/>
      <c r="BA10" s="841"/>
    </row>
    <row r="11" spans="16:53" s="5" customFormat="1" ht="20.25">
      <c r="P11" s="828" t="s">
        <v>97</v>
      </c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29"/>
      <c r="AE11" s="829"/>
      <c r="AF11" s="829"/>
      <c r="AG11" s="829"/>
      <c r="AH11" s="829"/>
      <c r="AI11" s="829"/>
      <c r="AJ11" s="829"/>
      <c r="AK11" s="829"/>
      <c r="AL11" s="829"/>
      <c r="AM11" s="829"/>
      <c r="AN11" s="49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6:53" s="5" customFormat="1" ht="20.25">
      <c r="P12" s="822" t="s">
        <v>140</v>
      </c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2"/>
      <c r="AJ12" s="822"/>
      <c r="AK12" s="822"/>
      <c r="AL12" s="822"/>
      <c r="AM12" s="822"/>
      <c r="AN12" s="822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41:53" s="5" customFormat="1" ht="18.75"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5" customFormat="1" ht="18.75">
      <c r="A14" s="810" t="s">
        <v>33</v>
      </c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0"/>
      <c r="AH14" s="810"/>
      <c r="AI14" s="810"/>
      <c r="AJ14" s="810"/>
      <c r="AK14" s="810"/>
      <c r="AL14" s="810"/>
      <c r="AM14" s="810"/>
      <c r="AN14" s="810"/>
      <c r="AO14" s="810"/>
      <c r="AP14" s="810"/>
      <c r="AQ14" s="810"/>
      <c r="AR14" s="810"/>
      <c r="AS14" s="810"/>
      <c r="AT14" s="810"/>
      <c r="AU14" s="810"/>
      <c r="AV14" s="810"/>
      <c r="AW14" s="810"/>
      <c r="AX14" s="810"/>
      <c r="AY14" s="810"/>
      <c r="AZ14" s="810"/>
      <c r="BA14" s="810"/>
    </row>
    <row r="15" spans="1:53" ht="18" customHeight="1">
      <c r="A15" s="858" t="s">
        <v>12</v>
      </c>
      <c r="B15" s="820" t="s">
        <v>0</v>
      </c>
      <c r="C15" s="820"/>
      <c r="D15" s="820"/>
      <c r="E15" s="820"/>
      <c r="F15" s="820" t="s">
        <v>1</v>
      </c>
      <c r="G15" s="820"/>
      <c r="H15" s="820"/>
      <c r="I15" s="820"/>
      <c r="J15" s="872" t="s">
        <v>2</v>
      </c>
      <c r="K15" s="807"/>
      <c r="L15" s="807"/>
      <c r="M15" s="807"/>
      <c r="N15" s="807"/>
      <c r="O15" s="873" t="s">
        <v>3</v>
      </c>
      <c r="P15" s="807"/>
      <c r="Q15" s="807"/>
      <c r="R15" s="808"/>
      <c r="S15" s="793" t="s">
        <v>4</v>
      </c>
      <c r="T15" s="794"/>
      <c r="U15" s="794"/>
      <c r="V15" s="794"/>
      <c r="W15" s="795"/>
      <c r="X15" s="820" t="s">
        <v>5</v>
      </c>
      <c r="Y15" s="820"/>
      <c r="Z15" s="820"/>
      <c r="AA15" s="820"/>
      <c r="AB15" s="793" t="s">
        <v>6</v>
      </c>
      <c r="AC15" s="861"/>
      <c r="AD15" s="861"/>
      <c r="AE15" s="795"/>
      <c r="AF15" s="793" t="s">
        <v>7</v>
      </c>
      <c r="AG15" s="861"/>
      <c r="AH15" s="861"/>
      <c r="AI15" s="795"/>
      <c r="AJ15" s="793" t="s">
        <v>8</v>
      </c>
      <c r="AK15" s="861"/>
      <c r="AL15" s="861"/>
      <c r="AM15" s="861"/>
      <c r="AN15" s="795"/>
      <c r="AO15" s="820" t="s">
        <v>9</v>
      </c>
      <c r="AP15" s="820"/>
      <c r="AQ15" s="820"/>
      <c r="AR15" s="820"/>
      <c r="AS15" s="793" t="s">
        <v>10</v>
      </c>
      <c r="AT15" s="794"/>
      <c r="AU15" s="794"/>
      <c r="AV15" s="794"/>
      <c r="AW15" s="795"/>
      <c r="AX15" s="794" t="s">
        <v>11</v>
      </c>
      <c r="AY15" s="861"/>
      <c r="AZ15" s="861"/>
      <c r="BA15" s="795"/>
    </row>
    <row r="16" spans="1:53" s="4" customFormat="1" ht="20.25" customHeight="1">
      <c r="A16" s="858"/>
      <c r="B16" s="74">
        <v>1</v>
      </c>
      <c r="C16" s="74">
        <v>2</v>
      </c>
      <c r="D16" s="74">
        <v>3</v>
      </c>
      <c r="E16" s="74">
        <v>4</v>
      </c>
      <c r="F16" s="74">
        <v>5</v>
      </c>
      <c r="G16" s="74">
        <v>6</v>
      </c>
      <c r="H16" s="74">
        <v>7</v>
      </c>
      <c r="I16" s="74">
        <v>8</v>
      </c>
      <c r="J16" s="74">
        <v>9</v>
      </c>
      <c r="K16" s="74">
        <v>10</v>
      </c>
      <c r="L16" s="74">
        <v>11</v>
      </c>
      <c r="M16" s="74">
        <v>12</v>
      </c>
      <c r="N16" s="74">
        <v>13</v>
      </c>
      <c r="O16" s="74">
        <v>14</v>
      </c>
      <c r="P16" s="74">
        <v>15</v>
      </c>
      <c r="Q16" s="74">
        <v>16</v>
      </c>
      <c r="R16" s="74">
        <v>17</v>
      </c>
      <c r="S16" s="74">
        <v>18</v>
      </c>
      <c r="T16" s="74">
        <v>19</v>
      </c>
      <c r="U16" s="74">
        <v>20</v>
      </c>
      <c r="V16" s="74">
        <v>21</v>
      </c>
      <c r="W16" s="74">
        <v>22</v>
      </c>
      <c r="X16" s="74">
        <v>23</v>
      </c>
      <c r="Y16" s="74">
        <v>24</v>
      </c>
      <c r="Z16" s="74">
        <v>25</v>
      </c>
      <c r="AA16" s="74">
        <v>26</v>
      </c>
      <c r="AB16" s="74">
        <v>27</v>
      </c>
      <c r="AC16" s="74">
        <v>28</v>
      </c>
      <c r="AD16" s="74">
        <v>29</v>
      </c>
      <c r="AE16" s="74">
        <v>30</v>
      </c>
      <c r="AF16" s="74">
        <v>31</v>
      </c>
      <c r="AG16" s="74">
        <v>32</v>
      </c>
      <c r="AH16" s="74">
        <v>33</v>
      </c>
      <c r="AI16" s="74">
        <v>34</v>
      </c>
      <c r="AJ16" s="74">
        <v>35</v>
      </c>
      <c r="AK16" s="74">
        <v>36</v>
      </c>
      <c r="AL16" s="74">
        <v>37</v>
      </c>
      <c r="AM16" s="74">
        <v>38</v>
      </c>
      <c r="AN16" s="74">
        <v>39</v>
      </c>
      <c r="AO16" s="74">
        <v>40</v>
      </c>
      <c r="AP16" s="74">
        <v>41</v>
      </c>
      <c r="AQ16" s="74">
        <v>42</v>
      </c>
      <c r="AR16" s="74">
        <v>43</v>
      </c>
      <c r="AS16" s="74">
        <v>44</v>
      </c>
      <c r="AT16" s="74">
        <v>45</v>
      </c>
      <c r="AU16" s="74">
        <v>46</v>
      </c>
      <c r="AV16" s="74">
        <v>47</v>
      </c>
      <c r="AW16" s="74">
        <v>48</v>
      </c>
      <c r="AX16" s="74">
        <v>49</v>
      </c>
      <c r="AY16" s="74">
        <v>50</v>
      </c>
      <c r="AZ16" s="74">
        <v>51</v>
      </c>
      <c r="BA16" s="74">
        <v>52</v>
      </c>
    </row>
    <row r="17" spans="1:53" ht="19.5" customHeight="1">
      <c r="A17" s="75" t="s">
        <v>48</v>
      </c>
      <c r="B17" s="76" t="s">
        <v>25</v>
      </c>
      <c r="C17" s="50"/>
      <c r="D17" s="77"/>
      <c r="E17" s="76"/>
      <c r="F17" s="76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2" t="s">
        <v>18</v>
      </c>
      <c r="R17" s="2" t="s">
        <v>25</v>
      </c>
      <c r="S17" s="2" t="s">
        <v>20</v>
      </c>
      <c r="T17" s="2" t="s">
        <v>20</v>
      </c>
      <c r="U17" s="2"/>
      <c r="V17" s="2"/>
      <c r="W17" s="2"/>
      <c r="X17" s="2"/>
      <c r="Y17" s="2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2"/>
      <c r="AQ17" s="2" t="s">
        <v>18</v>
      </c>
      <c r="AR17" s="2" t="s">
        <v>20</v>
      </c>
      <c r="AS17" s="2" t="s">
        <v>20</v>
      </c>
      <c r="AT17" s="2" t="s">
        <v>20</v>
      </c>
      <c r="AU17" s="2" t="s">
        <v>20</v>
      </c>
      <c r="AV17" s="2" t="s">
        <v>20</v>
      </c>
      <c r="AW17" s="2" t="s">
        <v>20</v>
      </c>
      <c r="AX17" s="2" t="s">
        <v>20</v>
      </c>
      <c r="AY17" s="2" t="s">
        <v>20</v>
      </c>
      <c r="AZ17" s="2" t="s">
        <v>20</v>
      </c>
      <c r="BA17" s="2" t="s">
        <v>20</v>
      </c>
    </row>
    <row r="18" spans="1:53" ht="19.5" customHeight="1">
      <c r="A18" s="78" t="s">
        <v>49</v>
      </c>
      <c r="B18" s="76" t="s">
        <v>25</v>
      </c>
      <c r="C18" s="50"/>
      <c r="D18" s="78"/>
      <c r="E18" s="78"/>
      <c r="F18" s="76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2" t="s">
        <v>18</v>
      </c>
      <c r="R18" s="2" t="s">
        <v>25</v>
      </c>
      <c r="S18" s="2" t="s">
        <v>20</v>
      </c>
      <c r="T18" s="2" t="s">
        <v>20</v>
      </c>
      <c r="U18" s="2"/>
      <c r="V18" s="2"/>
      <c r="W18" s="2"/>
      <c r="X18" s="2"/>
      <c r="Y18" s="2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2"/>
      <c r="AQ18" s="2" t="s">
        <v>18</v>
      </c>
      <c r="AR18" s="2" t="s">
        <v>20</v>
      </c>
      <c r="AS18" s="2" t="s">
        <v>20</v>
      </c>
      <c r="AT18" s="2" t="s">
        <v>20</v>
      </c>
      <c r="AU18" s="2" t="s">
        <v>20</v>
      </c>
      <c r="AV18" s="2" t="s">
        <v>20</v>
      </c>
      <c r="AW18" s="2" t="s">
        <v>20</v>
      </c>
      <c r="AX18" s="2" t="s">
        <v>20</v>
      </c>
      <c r="AY18" s="2" t="s">
        <v>20</v>
      </c>
      <c r="AZ18" s="2" t="s">
        <v>20</v>
      </c>
      <c r="BA18" s="2" t="s">
        <v>20</v>
      </c>
    </row>
    <row r="19" spans="1:53" ht="19.5" customHeight="1">
      <c r="A19" s="78" t="s">
        <v>50</v>
      </c>
      <c r="B19" s="76" t="s">
        <v>25</v>
      </c>
      <c r="C19" s="50" t="s">
        <v>197</v>
      </c>
      <c r="D19" s="78"/>
      <c r="E19" s="78"/>
      <c r="F19" s="76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2" t="s">
        <v>18</v>
      </c>
      <c r="R19" s="2" t="s">
        <v>30</v>
      </c>
      <c r="S19" s="2" t="s">
        <v>25</v>
      </c>
      <c r="T19" s="2" t="s">
        <v>20</v>
      </c>
      <c r="U19" s="2"/>
      <c r="V19" s="2"/>
      <c r="W19" s="2"/>
      <c r="X19" s="2"/>
      <c r="Y19" s="2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 t="s">
        <v>54</v>
      </c>
      <c r="AQ19" s="2" t="s">
        <v>18</v>
      </c>
      <c r="AR19" s="2" t="s">
        <v>20</v>
      </c>
      <c r="AS19" s="2" t="s">
        <v>20</v>
      </c>
      <c r="AT19" s="2" t="s">
        <v>20</v>
      </c>
      <c r="AU19" s="2" t="s">
        <v>20</v>
      </c>
      <c r="AV19" s="2" t="s">
        <v>20</v>
      </c>
      <c r="AW19" s="2" t="s">
        <v>20</v>
      </c>
      <c r="AX19" s="2" t="s">
        <v>20</v>
      </c>
      <c r="AY19" s="2" t="s">
        <v>20</v>
      </c>
      <c r="AZ19" s="2" t="s">
        <v>20</v>
      </c>
      <c r="BA19" s="2" t="s">
        <v>20</v>
      </c>
    </row>
    <row r="20" spans="1:53" ht="19.5" customHeight="1">
      <c r="A20" s="78" t="s">
        <v>51</v>
      </c>
      <c r="B20" s="76" t="s">
        <v>25</v>
      </c>
      <c r="C20" s="50" t="s">
        <v>197</v>
      </c>
      <c r="D20" s="78"/>
      <c r="E20" s="78"/>
      <c r="F20" s="76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2" t="s">
        <v>18</v>
      </c>
      <c r="R20" s="2" t="s">
        <v>30</v>
      </c>
      <c r="S20" s="2" t="s">
        <v>25</v>
      </c>
      <c r="T20" s="2" t="s">
        <v>20</v>
      </c>
      <c r="U20" s="2"/>
      <c r="V20" s="2"/>
      <c r="W20" s="2"/>
      <c r="X20" s="2"/>
      <c r="Y20" s="2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 t="s">
        <v>54</v>
      </c>
      <c r="AQ20" s="2" t="s">
        <v>18</v>
      </c>
      <c r="AR20" s="79" t="s">
        <v>20</v>
      </c>
      <c r="AS20" s="79" t="s">
        <v>20</v>
      </c>
      <c r="AT20" s="2" t="s">
        <v>20</v>
      </c>
      <c r="AU20" s="2" t="s">
        <v>20</v>
      </c>
      <c r="AV20" s="79" t="s">
        <v>20</v>
      </c>
      <c r="AW20" s="79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</row>
    <row r="21" spans="1:53" ht="19.5" customHeight="1">
      <c r="A21" s="78" t="s">
        <v>52</v>
      </c>
      <c r="B21" s="2" t="s">
        <v>13</v>
      </c>
      <c r="C21" s="80" t="s">
        <v>13</v>
      </c>
      <c r="D21" s="80" t="s">
        <v>13</v>
      </c>
      <c r="E21" s="80" t="s">
        <v>13</v>
      </c>
      <c r="F21" s="80" t="s">
        <v>13</v>
      </c>
      <c r="G21" s="80" t="s">
        <v>13</v>
      </c>
      <c r="H21" s="80" t="s">
        <v>13</v>
      </c>
      <c r="I21" s="80" t="s">
        <v>13</v>
      </c>
      <c r="J21" s="80" t="s">
        <v>13</v>
      </c>
      <c r="K21" s="80" t="s">
        <v>13</v>
      </c>
      <c r="L21" s="80" t="s">
        <v>13</v>
      </c>
      <c r="M21" s="2" t="s">
        <v>13</v>
      </c>
      <c r="N21" s="80" t="s">
        <v>13</v>
      </c>
      <c r="O21" s="80" t="s">
        <v>13</v>
      </c>
      <c r="P21" s="80" t="s">
        <v>198</v>
      </c>
      <c r="Q21" s="80" t="s">
        <v>198</v>
      </c>
      <c r="R21" s="2"/>
      <c r="S21" s="50"/>
      <c r="T21" s="50"/>
      <c r="U21" s="80"/>
      <c r="V21" s="2"/>
      <c r="W21" s="50"/>
      <c r="X21" s="50"/>
      <c r="Y21" s="50"/>
      <c r="Z21" s="50"/>
      <c r="AA21" s="50"/>
      <c r="AB21" s="50"/>
      <c r="AC21" s="2"/>
      <c r="AD21" s="2"/>
      <c r="AE21" s="80"/>
      <c r="AF21" s="80"/>
      <c r="AG21" s="80"/>
      <c r="AH21" s="2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 t="s">
        <v>53</v>
      </c>
      <c r="AT21" s="77" t="s">
        <v>53</v>
      </c>
      <c r="AU21" s="77" t="s">
        <v>53</v>
      </c>
      <c r="AV21" s="77" t="s">
        <v>53</v>
      </c>
      <c r="AW21" s="77" t="s">
        <v>53</v>
      </c>
      <c r="AX21" s="77" t="s">
        <v>53</v>
      </c>
      <c r="AY21" s="77" t="s">
        <v>53</v>
      </c>
      <c r="AZ21" s="77" t="s">
        <v>53</v>
      </c>
      <c r="BA21" s="77" t="s">
        <v>53</v>
      </c>
    </row>
    <row r="22" spans="1:53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3" customFormat="1" ht="15.75">
      <c r="A23" s="904" t="s">
        <v>46</v>
      </c>
      <c r="B23" s="904"/>
      <c r="C23" s="904"/>
      <c r="D23" s="904"/>
      <c r="E23" s="904"/>
      <c r="F23" s="904"/>
      <c r="G23" s="904"/>
      <c r="H23" s="904"/>
      <c r="I23" s="904"/>
      <c r="J23" s="905"/>
      <c r="K23" s="905"/>
      <c r="L23" s="905"/>
      <c r="M23" s="905"/>
      <c r="N23" s="905"/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5"/>
      <c r="AA23" s="905"/>
      <c r="AB23" s="905"/>
      <c r="AC23" s="905"/>
      <c r="AD23" s="905"/>
      <c r="AE23" s="905"/>
      <c r="AF23" s="905"/>
      <c r="AG23" s="905"/>
      <c r="AH23" s="905"/>
      <c r="AI23" s="905"/>
      <c r="AJ23" s="905"/>
      <c r="AK23" s="905"/>
      <c r="AL23" s="905"/>
      <c r="AM23" s="905"/>
      <c r="AN23" s="905"/>
      <c r="AO23" s="905"/>
      <c r="AP23" s="905"/>
      <c r="AQ23" s="905"/>
      <c r="AR23" s="905"/>
      <c r="AS23" s="905"/>
      <c r="AT23" s="905"/>
      <c r="AU23" s="905"/>
      <c r="AV23" s="906"/>
      <c r="AW23" s="906"/>
      <c r="AX23" s="906"/>
      <c r="AY23" s="906"/>
      <c r="AZ23" s="906"/>
      <c r="BA23" s="1"/>
    </row>
    <row r="24" spans="10:53" ht="18.75" customHeight="1">
      <c r="J24" s="29"/>
      <c r="K24" s="29"/>
      <c r="L24" s="29"/>
      <c r="M24" s="29"/>
      <c r="N24" s="29"/>
      <c r="Q24" s="29"/>
      <c r="R24" s="29"/>
      <c r="S24" s="29"/>
      <c r="T24" s="29"/>
      <c r="U24" s="29"/>
      <c r="V24" s="29"/>
      <c r="W24" s="5"/>
      <c r="X24" s="5"/>
      <c r="Y24" s="29"/>
      <c r="Z24" s="29"/>
      <c r="AA24" s="29"/>
      <c r="AB24" s="29"/>
      <c r="AC24" s="29"/>
      <c r="AD24" s="29"/>
      <c r="AE24" s="5"/>
      <c r="AF24" s="5"/>
      <c r="AG24" s="29"/>
      <c r="AH24" s="29"/>
      <c r="AI24" s="29"/>
      <c r="AJ24" s="29"/>
      <c r="AK24" s="5"/>
      <c r="AL24" s="5"/>
      <c r="AM24" s="29"/>
      <c r="AN24" s="29"/>
      <c r="AO24" s="29"/>
      <c r="AP24" s="29"/>
      <c r="AQ24" s="62"/>
      <c r="AR24" s="5"/>
      <c r="AS24" s="31"/>
      <c r="AT24" s="62"/>
      <c r="AU24" s="62"/>
      <c r="AV24" s="62"/>
      <c r="AW24" s="62"/>
      <c r="AX24" s="5"/>
      <c r="AY24" s="30"/>
      <c r="AZ24" s="30"/>
      <c r="BA24" s="30"/>
    </row>
    <row r="25" spans="1:53" ht="18.75" customHeight="1">
      <c r="A25" s="35" t="s">
        <v>222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6"/>
      <c r="AX25" s="36"/>
      <c r="AY25" s="36"/>
      <c r="AZ25" s="36"/>
      <c r="BA25" s="5"/>
    </row>
    <row r="26" spans="1:53" ht="18.75" customHeight="1">
      <c r="A26" s="6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5"/>
    </row>
    <row r="27" spans="1:53" ht="18.75" customHeight="1">
      <c r="A27" s="813" t="s">
        <v>12</v>
      </c>
      <c r="B27" s="814"/>
      <c r="C27" s="907" t="s">
        <v>227</v>
      </c>
      <c r="D27" s="908"/>
      <c r="E27" s="908"/>
      <c r="F27" s="907" t="s">
        <v>228</v>
      </c>
      <c r="G27" s="907"/>
      <c r="H27" s="907"/>
      <c r="I27" s="784" t="s">
        <v>229</v>
      </c>
      <c r="J27" s="785"/>
      <c r="K27" s="785"/>
      <c r="L27" s="785"/>
      <c r="M27" s="786"/>
      <c r="N27" s="830" t="s">
        <v>230</v>
      </c>
      <c r="O27" s="814"/>
      <c r="P27" s="824"/>
      <c r="Q27" s="823" t="s">
        <v>47</v>
      </c>
      <c r="R27" s="831"/>
      <c r="S27" s="832"/>
      <c r="T27" s="823" t="s">
        <v>15</v>
      </c>
      <c r="U27" s="814"/>
      <c r="V27" s="824"/>
      <c r="W27" s="823" t="s">
        <v>35</v>
      </c>
      <c r="X27" s="814"/>
      <c r="Y27" s="824"/>
      <c r="Z27" s="64"/>
      <c r="AA27" s="898" t="s">
        <v>42</v>
      </c>
      <c r="AB27" s="899"/>
      <c r="AC27" s="899"/>
      <c r="AD27" s="899"/>
      <c r="AE27" s="899"/>
      <c r="AF27" s="880"/>
      <c r="AG27" s="900"/>
      <c r="AH27" s="879" t="s">
        <v>43</v>
      </c>
      <c r="AI27" s="880"/>
      <c r="AJ27" s="880"/>
      <c r="AK27" s="881"/>
      <c r="AL27" s="881"/>
      <c r="AM27" s="882"/>
      <c r="AN27" s="889" t="s">
        <v>243</v>
      </c>
      <c r="AO27" s="890"/>
      <c r="AP27" s="890"/>
      <c r="AQ27" s="890"/>
      <c r="AR27" s="891"/>
      <c r="AS27" s="86"/>
      <c r="AT27" s="85"/>
      <c r="AU27" s="85"/>
      <c r="AV27" s="85"/>
      <c r="AW27" s="85"/>
      <c r="AX27" s="87"/>
      <c r="AY27" s="88"/>
      <c r="AZ27" s="88"/>
      <c r="BA27" s="88"/>
    </row>
    <row r="28" spans="1:53" ht="18.75" customHeight="1">
      <c r="A28" s="815"/>
      <c r="B28" s="816"/>
      <c r="C28" s="908"/>
      <c r="D28" s="908"/>
      <c r="E28" s="908"/>
      <c r="F28" s="907"/>
      <c r="G28" s="907"/>
      <c r="H28" s="907"/>
      <c r="I28" s="787"/>
      <c r="J28" s="788"/>
      <c r="K28" s="788"/>
      <c r="L28" s="788"/>
      <c r="M28" s="789"/>
      <c r="N28" s="816"/>
      <c r="O28" s="825"/>
      <c r="P28" s="826"/>
      <c r="Q28" s="833"/>
      <c r="R28" s="834"/>
      <c r="S28" s="835"/>
      <c r="T28" s="815"/>
      <c r="U28" s="825"/>
      <c r="V28" s="826"/>
      <c r="W28" s="815"/>
      <c r="X28" s="825"/>
      <c r="Y28" s="826"/>
      <c r="Z28" s="64"/>
      <c r="AA28" s="901"/>
      <c r="AB28" s="902"/>
      <c r="AC28" s="902"/>
      <c r="AD28" s="902"/>
      <c r="AE28" s="902"/>
      <c r="AF28" s="884"/>
      <c r="AG28" s="903"/>
      <c r="AH28" s="883"/>
      <c r="AI28" s="884"/>
      <c r="AJ28" s="884"/>
      <c r="AK28" s="864"/>
      <c r="AL28" s="864"/>
      <c r="AM28" s="885"/>
      <c r="AN28" s="892"/>
      <c r="AO28" s="782"/>
      <c r="AP28" s="782"/>
      <c r="AQ28" s="782"/>
      <c r="AR28" s="893"/>
      <c r="AS28" s="85"/>
      <c r="AT28" s="85"/>
      <c r="AU28" s="85"/>
      <c r="AV28" s="85"/>
      <c r="AW28" s="85"/>
      <c r="AX28" s="89"/>
      <c r="AY28" s="89"/>
      <c r="AZ28" s="89"/>
      <c r="BA28" s="89"/>
    </row>
    <row r="29" spans="1:53" ht="68.25" customHeight="1">
      <c r="A29" s="817"/>
      <c r="B29" s="818"/>
      <c r="C29" s="908"/>
      <c r="D29" s="908"/>
      <c r="E29" s="908"/>
      <c r="F29" s="907"/>
      <c r="G29" s="907"/>
      <c r="H29" s="907"/>
      <c r="I29" s="790"/>
      <c r="J29" s="791"/>
      <c r="K29" s="791"/>
      <c r="L29" s="791"/>
      <c r="M29" s="792"/>
      <c r="N29" s="818"/>
      <c r="O29" s="818"/>
      <c r="P29" s="827"/>
      <c r="Q29" s="836"/>
      <c r="R29" s="837"/>
      <c r="S29" s="838"/>
      <c r="T29" s="817"/>
      <c r="U29" s="818"/>
      <c r="V29" s="827"/>
      <c r="W29" s="817"/>
      <c r="X29" s="818"/>
      <c r="Y29" s="827"/>
      <c r="Z29" s="64"/>
      <c r="AA29" s="886"/>
      <c r="AB29" s="887"/>
      <c r="AC29" s="887"/>
      <c r="AD29" s="887"/>
      <c r="AE29" s="887"/>
      <c r="AF29" s="887"/>
      <c r="AG29" s="888"/>
      <c r="AH29" s="886"/>
      <c r="AI29" s="887"/>
      <c r="AJ29" s="887"/>
      <c r="AK29" s="887"/>
      <c r="AL29" s="887"/>
      <c r="AM29" s="888"/>
      <c r="AN29" s="894"/>
      <c r="AO29" s="895"/>
      <c r="AP29" s="895"/>
      <c r="AQ29" s="895"/>
      <c r="AR29" s="896"/>
      <c r="AS29" s="85"/>
      <c r="AT29" s="85"/>
      <c r="AU29" s="85"/>
      <c r="AV29" s="85"/>
      <c r="AW29" s="85"/>
      <c r="AX29" s="89"/>
      <c r="AY29" s="89"/>
      <c r="AZ29" s="89"/>
      <c r="BA29" s="89"/>
    </row>
    <row r="30" spans="1:53" ht="38.25" customHeight="1">
      <c r="A30" s="855">
        <v>1</v>
      </c>
      <c r="B30" s="856"/>
      <c r="C30" s="776">
        <v>36</v>
      </c>
      <c r="D30" s="777"/>
      <c r="E30" s="778"/>
      <c r="F30" s="776">
        <v>2</v>
      </c>
      <c r="G30" s="777"/>
      <c r="H30" s="778"/>
      <c r="I30" s="776">
        <v>2</v>
      </c>
      <c r="J30" s="807"/>
      <c r="K30" s="807"/>
      <c r="L30" s="807"/>
      <c r="M30" s="808"/>
      <c r="N30" s="848"/>
      <c r="O30" s="849"/>
      <c r="P30" s="850"/>
      <c r="Q30" s="809"/>
      <c r="R30" s="805"/>
      <c r="S30" s="806"/>
      <c r="T30" s="776">
        <v>12</v>
      </c>
      <c r="U30" s="777"/>
      <c r="V30" s="778"/>
      <c r="W30" s="776">
        <f>SUM(C30:V30)</f>
        <v>52</v>
      </c>
      <c r="X30" s="777"/>
      <c r="Y30" s="778"/>
      <c r="Z30" s="38"/>
      <c r="AA30" s="851" t="s">
        <v>22</v>
      </c>
      <c r="AB30" s="852"/>
      <c r="AC30" s="852"/>
      <c r="AD30" s="852"/>
      <c r="AE30" s="852"/>
      <c r="AF30" s="853"/>
      <c r="AG30" s="854"/>
      <c r="AH30" s="876" t="s">
        <v>138</v>
      </c>
      <c r="AI30" s="897"/>
      <c r="AJ30" s="897"/>
      <c r="AK30" s="807"/>
      <c r="AL30" s="807"/>
      <c r="AM30" s="808"/>
      <c r="AN30" s="876">
        <v>9</v>
      </c>
      <c r="AO30" s="877"/>
      <c r="AP30" s="877"/>
      <c r="AQ30" s="877"/>
      <c r="AR30" s="878"/>
      <c r="AS30" s="15"/>
      <c r="AT30" s="15"/>
      <c r="AU30" s="15"/>
      <c r="AV30" s="15"/>
      <c r="AW30" s="15"/>
      <c r="AX30" s="90"/>
      <c r="AY30" s="91"/>
      <c r="AZ30" s="91"/>
      <c r="BA30" s="91"/>
    </row>
    <row r="31" spans="1:53" ht="18.75" customHeight="1">
      <c r="A31" s="801">
        <v>2</v>
      </c>
      <c r="B31" s="799"/>
      <c r="C31" s="776">
        <v>36</v>
      </c>
      <c r="D31" s="777"/>
      <c r="E31" s="778"/>
      <c r="F31" s="776">
        <v>2</v>
      </c>
      <c r="G31" s="777"/>
      <c r="H31" s="778"/>
      <c r="I31" s="770">
        <v>2</v>
      </c>
      <c r="J31" s="771"/>
      <c r="K31" s="771"/>
      <c r="L31" s="771"/>
      <c r="M31" s="772"/>
      <c r="N31" s="802"/>
      <c r="O31" s="797"/>
      <c r="P31" s="803"/>
      <c r="Q31" s="809"/>
      <c r="R31" s="805"/>
      <c r="S31" s="806"/>
      <c r="T31" s="776">
        <v>12</v>
      </c>
      <c r="U31" s="777"/>
      <c r="V31" s="778"/>
      <c r="W31" s="776">
        <f>SUM(C31:V31)</f>
        <v>52</v>
      </c>
      <c r="X31" s="777"/>
      <c r="Y31" s="778"/>
      <c r="Z31" s="38"/>
      <c r="AA31" s="44"/>
      <c r="AB31" s="45"/>
      <c r="AC31" s="45"/>
      <c r="AD31" s="45"/>
      <c r="AE31" s="45"/>
      <c r="AF31" s="40"/>
      <c r="AG31" s="40"/>
      <c r="AH31" s="46"/>
      <c r="AI31" s="32"/>
      <c r="AJ31" s="32"/>
      <c r="AK31" s="47"/>
      <c r="AL31" s="47"/>
      <c r="AM31" s="47"/>
      <c r="AN31" s="39"/>
      <c r="AO31" s="38"/>
      <c r="AP31" s="38"/>
      <c r="AQ31" s="38"/>
      <c r="AR31" s="38"/>
      <c r="AS31" s="84"/>
      <c r="AT31" s="84"/>
      <c r="AU31" s="84"/>
      <c r="AV31" s="84"/>
      <c r="AW31" s="84"/>
      <c r="AX31" s="84"/>
      <c r="AY31" s="84"/>
      <c r="AZ31" s="84"/>
      <c r="BA31" s="84"/>
    </row>
    <row r="32" spans="1:53" ht="18.75" customHeight="1">
      <c r="A32" s="801">
        <v>3</v>
      </c>
      <c r="B32" s="799"/>
      <c r="C32" s="773">
        <v>35</v>
      </c>
      <c r="D32" s="768"/>
      <c r="E32" s="769"/>
      <c r="F32" s="767">
        <v>3</v>
      </c>
      <c r="G32" s="768"/>
      <c r="H32" s="769"/>
      <c r="I32" s="770">
        <v>3</v>
      </c>
      <c r="J32" s="771"/>
      <c r="K32" s="771"/>
      <c r="L32" s="771"/>
      <c r="M32" s="772"/>
      <c r="N32" s="802"/>
      <c r="O32" s="797"/>
      <c r="P32" s="803"/>
      <c r="Q32" s="809"/>
      <c r="R32" s="805"/>
      <c r="S32" s="806"/>
      <c r="T32" s="773">
        <v>11</v>
      </c>
      <c r="U32" s="768"/>
      <c r="V32" s="769"/>
      <c r="W32" s="776">
        <f>SUM(C32:V32)</f>
        <v>52</v>
      </c>
      <c r="X32" s="777"/>
      <c r="Y32" s="778"/>
      <c r="Z32" s="38"/>
      <c r="AA32" s="33"/>
      <c r="AB32" s="33"/>
      <c r="AC32" s="33"/>
      <c r="AD32" s="33"/>
      <c r="AE32" s="33"/>
      <c r="AF32" s="33"/>
      <c r="AG32" s="33"/>
      <c r="AH32" s="43"/>
      <c r="AI32" s="43"/>
      <c r="AJ32" s="43"/>
      <c r="AK32" s="48"/>
      <c r="AL32" s="48"/>
      <c r="AM32" s="48"/>
      <c r="AN32" s="39"/>
      <c r="AO32" s="51"/>
      <c r="AP32" s="51"/>
      <c r="AQ32" s="51"/>
      <c r="AR32" s="51"/>
      <c r="AS32" s="52"/>
      <c r="AT32" s="52"/>
      <c r="AU32" s="52"/>
      <c r="AV32" s="52"/>
      <c r="AW32" s="52"/>
      <c r="AX32" s="52"/>
      <c r="AY32" s="52"/>
      <c r="AZ32" s="52"/>
      <c r="BA32" s="52"/>
    </row>
    <row r="33" spans="1:53" ht="18.75" customHeight="1">
      <c r="A33" s="801">
        <v>4</v>
      </c>
      <c r="B33" s="799"/>
      <c r="C33" s="773">
        <v>35</v>
      </c>
      <c r="D33" s="768"/>
      <c r="E33" s="769"/>
      <c r="F33" s="767">
        <v>3</v>
      </c>
      <c r="G33" s="768"/>
      <c r="H33" s="769"/>
      <c r="I33" s="770">
        <v>3</v>
      </c>
      <c r="J33" s="771"/>
      <c r="K33" s="771"/>
      <c r="L33" s="771"/>
      <c r="M33" s="772"/>
      <c r="N33" s="802"/>
      <c r="O33" s="797"/>
      <c r="P33" s="803"/>
      <c r="Q33" s="804"/>
      <c r="R33" s="805"/>
      <c r="S33" s="806"/>
      <c r="T33" s="773">
        <v>11</v>
      </c>
      <c r="U33" s="768"/>
      <c r="V33" s="769"/>
      <c r="W33" s="776">
        <f>SUM(C33:V33)</f>
        <v>52</v>
      </c>
      <c r="X33" s="777"/>
      <c r="Y33" s="778"/>
      <c r="Z33" s="38"/>
      <c r="AA33" s="779"/>
      <c r="AB33" s="780"/>
      <c r="AC33" s="780"/>
      <c r="AD33" s="780"/>
      <c r="AE33" s="780"/>
      <c r="AF33" s="780"/>
      <c r="AG33" s="780"/>
      <c r="AH33" s="781"/>
      <c r="AI33" s="782"/>
      <c r="AJ33" s="782"/>
      <c r="AK33" s="783" t="s">
        <v>136</v>
      </c>
      <c r="AL33" s="775"/>
      <c r="AM33" s="775"/>
      <c r="AN33" s="41"/>
      <c r="AO33" s="51"/>
      <c r="AP33" s="51"/>
      <c r="AQ33" s="51"/>
      <c r="AR33" s="51"/>
      <c r="AS33" s="52"/>
      <c r="AT33" s="52"/>
      <c r="AU33" s="52"/>
      <c r="AV33" s="52"/>
      <c r="AW33" s="52"/>
      <c r="AX33" s="52"/>
      <c r="AY33" s="52"/>
      <c r="AZ33" s="52"/>
      <c r="BA33" s="52"/>
    </row>
    <row r="34" spans="1:53" ht="18.75" customHeight="1">
      <c r="A34" s="801">
        <v>5</v>
      </c>
      <c r="B34" s="799"/>
      <c r="C34" s="868">
        <v>0</v>
      </c>
      <c r="D34" s="869"/>
      <c r="E34" s="870"/>
      <c r="F34" s="868">
        <v>0</v>
      </c>
      <c r="G34" s="777"/>
      <c r="H34" s="778"/>
      <c r="I34" s="776">
        <v>0</v>
      </c>
      <c r="J34" s="807"/>
      <c r="K34" s="807"/>
      <c r="L34" s="807"/>
      <c r="M34" s="808"/>
      <c r="N34" s="798">
        <v>14</v>
      </c>
      <c r="O34" s="799"/>
      <c r="P34" s="800"/>
      <c r="Q34" s="804">
        <v>2</v>
      </c>
      <c r="R34" s="866"/>
      <c r="S34" s="867"/>
      <c r="T34" s="868"/>
      <c r="U34" s="869"/>
      <c r="V34" s="870"/>
      <c r="W34" s="776">
        <f>SUM(C34:V34)</f>
        <v>16</v>
      </c>
      <c r="X34" s="777"/>
      <c r="Y34" s="778"/>
      <c r="Z34" s="38"/>
      <c r="AA34" s="871"/>
      <c r="AB34" s="864"/>
      <c r="AC34" s="864"/>
      <c r="AD34" s="864"/>
      <c r="AE34" s="864"/>
      <c r="AF34" s="864"/>
      <c r="AG34" s="864"/>
      <c r="AH34" s="875"/>
      <c r="AI34" s="875"/>
      <c r="AJ34" s="875"/>
      <c r="AK34" s="783"/>
      <c r="AL34" s="865"/>
      <c r="AM34" s="865"/>
      <c r="AN34" s="42"/>
      <c r="AO34" s="863"/>
      <c r="AP34" s="864"/>
      <c r="AQ34" s="864"/>
      <c r="AR34" s="864"/>
      <c r="AS34" s="774"/>
      <c r="AT34" s="775"/>
      <c r="AU34" s="775"/>
      <c r="AV34" s="775"/>
      <c r="AW34" s="775"/>
      <c r="AX34" s="774"/>
      <c r="AY34" s="774"/>
      <c r="AZ34" s="774"/>
      <c r="BA34" s="874"/>
    </row>
    <row r="35" spans="1:53" ht="18.75" customHeight="1">
      <c r="A35" s="796" t="s">
        <v>23</v>
      </c>
      <c r="B35" s="797"/>
      <c r="C35" s="773">
        <f>SUM(C30:C34)</f>
        <v>142</v>
      </c>
      <c r="D35" s="768"/>
      <c r="E35" s="769"/>
      <c r="F35" s="767">
        <f>SUM(F30:F34)</f>
        <v>10</v>
      </c>
      <c r="G35" s="768"/>
      <c r="H35" s="769"/>
      <c r="I35" s="770">
        <v>10</v>
      </c>
      <c r="J35" s="771"/>
      <c r="K35" s="771"/>
      <c r="L35" s="771"/>
      <c r="M35" s="772"/>
      <c r="N35" s="802">
        <f>SUM(N34)</f>
        <v>14</v>
      </c>
      <c r="O35" s="797"/>
      <c r="P35" s="803"/>
      <c r="Q35" s="804">
        <f>SUM(Q34)</f>
        <v>2</v>
      </c>
      <c r="R35" s="805"/>
      <c r="S35" s="806"/>
      <c r="T35" s="773">
        <f>SUM(T30:V34)</f>
        <v>46</v>
      </c>
      <c r="U35" s="768"/>
      <c r="V35" s="769"/>
      <c r="W35" s="767">
        <f>SUM(W30:Y34)</f>
        <v>224</v>
      </c>
      <c r="X35" s="768"/>
      <c r="Y35" s="769"/>
      <c r="Z35" s="21"/>
      <c r="AA35" s="21"/>
      <c r="AB35" s="21"/>
      <c r="AC35" s="21"/>
      <c r="AD35" s="21"/>
      <c r="AE35" s="13"/>
      <c r="AF35" s="13"/>
      <c r="AG35" s="21"/>
      <c r="AH35" s="21"/>
      <c r="AI35" s="21"/>
      <c r="AJ35" s="21"/>
      <c r="AK35" s="13"/>
      <c r="AL35" s="13"/>
      <c r="AM35" s="21"/>
      <c r="AN35" s="21"/>
      <c r="AO35" s="21"/>
      <c r="AP35" s="21"/>
      <c r="AQ35" s="33"/>
      <c r="AR35" s="13"/>
      <c r="AS35" s="34"/>
      <c r="AT35" s="34"/>
      <c r="AU35" s="34"/>
      <c r="AV35" s="34"/>
      <c r="AW35" s="34"/>
      <c r="AX35" s="13"/>
      <c r="AY35" s="30"/>
      <c r="AZ35" s="30"/>
      <c r="BA35" s="30"/>
    </row>
    <row r="36" spans="9:53" ht="18.75">
      <c r="I36" s="3"/>
      <c r="J36" s="846"/>
      <c r="K36" s="846"/>
      <c r="L36" s="846"/>
      <c r="M36" s="846"/>
      <c r="N36" s="846"/>
      <c r="O36" s="3"/>
      <c r="P36" s="3"/>
      <c r="Q36" s="847"/>
      <c r="R36" s="847"/>
      <c r="S36" s="847"/>
      <c r="T36" s="847"/>
      <c r="U36" s="847"/>
      <c r="V36" s="847"/>
      <c r="W36" s="13"/>
      <c r="X36" s="13"/>
      <c r="Y36" s="847"/>
      <c r="Z36" s="847"/>
      <c r="AA36" s="847"/>
      <c r="AB36" s="847"/>
      <c r="AC36" s="847"/>
      <c r="AD36" s="847"/>
      <c r="AE36" s="13"/>
      <c r="AF36" s="13"/>
      <c r="AG36" s="847"/>
      <c r="AH36" s="847"/>
      <c r="AI36" s="847"/>
      <c r="AJ36" s="847"/>
      <c r="AK36" s="13"/>
      <c r="AL36" s="13"/>
      <c r="AM36" s="847"/>
      <c r="AN36" s="847"/>
      <c r="AO36" s="847"/>
      <c r="AP36" s="847"/>
      <c r="AQ36" s="862"/>
      <c r="AR36" s="13"/>
      <c r="AS36" s="847"/>
      <c r="AT36" s="847"/>
      <c r="AU36" s="847"/>
      <c r="AV36" s="847"/>
      <c r="AW36" s="847"/>
      <c r="AX36" s="13"/>
      <c r="AY36" s="847"/>
      <c r="AZ36" s="847"/>
      <c r="BA36" s="847"/>
    </row>
  </sheetData>
  <sheetProtection/>
  <mergeCells count="116">
    <mergeCell ref="C33:E33"/>
    <mergeCell ref="F33:H33"/>
    <mergeCell ref="I33:M33"/>
    <mergeCell ref="C34:E34"/>
    <mergeCell ref="F34:H34"/>
    <mergeCell ref="C31:E31"/>
    <mergeCell ref="F31:H31"/>
    <mergeCell ref="I31:M31"/>
    <mergeCell ref="C32:E32"/>
    <mergeCell ref="F32:H32"/>
    <mergeCell ref="AB15:AE15"/>
    <mergeCell ref="AF15:AI15"/>
    <mergeCell ref="AJ15:AN15"/>
    <mergeCell ref="AH27:AM29"/>
    <mergeCell ref="AN27:AR29"/>
    <mergeCell ref="AH30:AM30"/>
    <mergeCell ref="AA27:AG29"/>
    <mergeCell ref="A23:AZ23"/>
    <mergeCell ref="F27:H29"/>
    <mergeCell ref="C27:E29"/>
    <mergeCell ref="A7:O7"/>
    <mergeCell ref="J15:N15"/>
    <mergeCell ref="O15:R15"/>
    <mergeCell ref="AY36:BA36"/>
    <mergeCell ref="AS36:AW36"/>
    <mergeCell ref="AX34:BA34"/>
    <mergeCell ref="AH34:AJ34"/>
    <mergeCell ref="AN30:AR30"/>
    <mergeCell ref="I32:M32"/>
    <mergeCell ref="C30:E30"/>
    <mergeCell ref="AM36:AQ36"/>
    <mergeCell ref="AO34:AR34"/>
    <mergeCell ref="Q36:V36"/>
    <mergeCell ref="AK34:AM34"/>
    <mergeCell ref="T31:V31"/>
    <mergeCell ref="Q34:S34"/>
    <mergeCell ref="T34:V34"/>
    <mergeCell ref="W34:Y34"/>
    <mergeCell ref="AA34:AG34"/>
    <mergeCell ref="W31:Y31"/>
    <mergeCell ref="A30:B30"/>
    <mergeCell ref="AO4:BA4"/>
    <mergeCell ref="A15:A16"/>
    <mergeCell ref="B15:E15"/>
    <mergeCell ref="P7:AN7"/>
    <mergeCell ref="AO7:BA7"/>
    <mergeCell ref="T30:V30"/>
    <mergeCell ref="AO15:AR15"/>
    <mergeCell ref="AS15:AW15"/>
    <mergeCell ref="AX15:BA15"/>
    <mergeCell ref="J36:N36"/>
    <mergeCell ref="Y36:AD36"/>
    <mergeCell ref="AG36:AJ36"/>
    <mergeCell ref="W27:Y29"/>
    <mergeCell ref="W32:Y32"/>
    <mergeCell ref="N30:P30"/>
    <mergeCell ref="N32:P32"/>
    <mergeCell ref="Q32:S32"/>
    <mergeCell ref="AA30:AG30"/>
    <mergeCell ref="W30:Y30"/>
    <mergeCell ref="P2:AN2"/>
    <mergeCell ref="P12:AN12"/>
    <mergeCell ref="A2:O2"/>
    <mergeCell ref="P4:AN4"/>
    <mergeCell ref="A8:O8"/>
    <mergeCell ref="A3:O3"/>
    <mergeCell ref="P8:AN8"/>
    <mergeCell ref="P10:AM10"/>
    <mergeCell ref="A5:O5"/>
    <mergeCell ref="P5:AN5"/>
    <mergeCell ref="A32:B32"/>
    <mergeCell ref="T32:V32"/>
    <mergeCell ref="Q30:S30"/>
    <mergeCell ref="P11:AM11"/>
    <mergeCell ref="A9:O9"/>
    <mergeCell ref="N27:P29"/>
    <mergeCell ref="Q27:S29"/>
    <mergeCell ref="A14:BA14"/>
    <mergeCell ref="AO8:BA10"/>
    <mergeCell ref="A31:B31"/>
    <mergeCell ref="AO2:BA2"/>
    <mergeCell ref="AO3:BA3"/>
    <mergeCell ref="A4:O4"/>
    <mergeCell ref="A27:B29"/>
    <mergeCell ref="P3:AN3"/>
    <mergeCell ref="X15:AA15"/>
    <mergeCell ref="AO5:BA6"/>
    <mergeCell ref="P6:AN6"/>
    <mergeCell ref="T27:V29"/>
    <mergeCell ref="F15:I15"/>
    <mergeCell ref="N33:P33"/>
    <mergeCell ref="Q33:S33"/>
    <mergeCell ref="N31:P31"/>
    <mergeCell ref="Q31:S31"/>
    <mergeCell ref="F30:H30"/>
    <mergeCell ref="I30:M30"/>
    <mergeCell ref="I27:M29"/>
    <mergeCell ref="S15:W15"/>
    <mergeCell ref="A35:B35"/>
    <mergeCell ref="N34:P34"/>
    <mergeCell ref="A33:B33"/>
    <mergeCell ref="A34:B34"/>
    <mergeCell ref="N35:P35"/>
    <mergeCell ref="Q35:S35"/>
    <mergeCell ref="I34:M34"/>
    <mergeCell ref="C35:E35"/>
    <mergeCell ref="F35:H35"/>
    <mergeCell ref="I35:M35"/>
    <mergeCell ref="W35:Y35"/>
    <mergeCell ref="T35:V35"/>
    <mergeCell ref="AS34:AW34"/>
    <mergeCell ref="T33:V33"/>
    <mergeCell ref="W33:Y33"/>
    <mergeCell ref="AA33:AG33"/>
    <mergeCell ref="AH33:AJ33"/>
    <mergeCell ref="AK33:AM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13"/>
      <c r="B2" s="909" t="s">
        <v>34</v>
      </c>
      <c r="C2" s="909"/>
      <c r="D2" s="909"/>
      <c r="E2" s="909"/>
      <c r="F2" s="909"/>
      <c r="G2" s="909"/>
      <c r="H2" s="909"/>
      <c r="I2" s="909"/>
      <c r="J2" s="909"/>
      <c r="K2" s="909"/>
      <c r="L2" s="909"/>
    </row>
    <row r="3" spans="2:10" s="5" customFormat="1" ht="75">
      <c r="B3" s="8" t="s">
        <v>12</v>
      </c>
      <c r="C3" s="8" t="s">
        <v>14</v>
      </c>
      <c r="D3" s="8" t="s">
        <v>26</v>
      </c>
      <c r="E3" s="8" t="s">
        <v>17</v>
      </c>
      <c r="F3" s="8" t="s">
        <v>19</v>
      </c>
      <c r="G3" s="8" t="s">
        <v>36</v>
      </c>
      <c r="H3" s="8" t="s">
        <v>21</v>
      </c>
      <c r="I3" s="8" t="s">
        <v>15</v>
      </c>
      <c r="J3" s="9" t="s">
        <v>35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22">
        <v>36.5</v>
      </c>
      <c r="D6" s="14">
        <v>3</v>
      </c>
      <c r="E6" s="14">
        <v>3</v>
      </c>
      <c r="F6" s="14"/>
      <c r="G6" s="14"/>
      <c r="H6" s="14"/>
      <c r="I6" s="22">
        <v>9.5</v>
      </c>
      <c r="J6" s="14">
        <v>52</v>
      </c>
    </row>
    <row r="7" spans="2:10" s="5" customFormat="1" ht="18.75">
      <c r="B7" s="6">
        <v>4</v>
      </c>
      <c r="C7" s="22">
        <v>36.5</v>
      </c>
      <c r="D7" s="14">
        <v>3</v>
      </c>
      <c r="E7" s="14">
        <v>3</v>
      </c>
      <c r="F7" s="14"/>
      <c r="G7" s="14"/>
      <c r="H7" s="14"/>
      <c r="I7" s="22">
        <v>9.5</v>
      </c>
      <c r="J7" s="14">
        <v>52</v>
      </c>
    </row>
    <row r="8" spans="2:10" s="5" customFormat="1" ht="18.75">
      <c r="B8" s="6">
        <v>5</v>
      </c>
      <c r="C8" s="22">
        <v>23.5</v>
      </c>
      <c r="D8" s="14">
        <v>3</v>
      </c>
      <c r="E8" s="14">
        <v>3</v>
      </c>
      <c r="F8" s="14">
        <v>3</v>
      </c>
      <c r="G8" s="14">
        <v>9</v>
      </c>
      <c r="H8" s="14">
        <v>2</v>
      </c>
      <c r="I8" s="22">
        <v>3.5</v>
      </c>
      <c r="J8" s="14">
        <v>47</v>
      </c>
    </row>
    <row r="9" spans="2:10" s="5" customFormat="1" ht="18.75">
      <c r="B9" s="6" t="s">
        <v>23</v>
      </c>
      <c r="C9" s="22">
        <f>SUM(C4:C8)</f>
        <v>170.5</v>
      </c>
      <c r="D9" s="14">
        <f>SUM(D4:D8)</f>
        <v>13</v>
      </c>
      <c r="E9" s="14">
        <v>13</v>
      </c>
      <c r="F9" s="14">
        <v>3</v>
      </c>
      <c r="G9" s="14">
        <f>SUM(G4:G8)</f>
        <v>9</v>
      </c>
      <c r="H9" s="14">
        <f>SUM(H4:H8)</f>
        <v>2</v>
      </c>
      <c r="I9" s="22">
        <f>SUM(I4:I8)</f>
        <v>41.5</v>
      </c>
      <c r="J9" s="14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909" t="s">
        <v>37</v>
      </c>
      <c r="D11" s="914"/>
      <c r="E11" s="11"/>
      <c r="F11" s="11"/>
      <c r="G11" s="909" t="s">
        <v>38</v>
      </c>
      <c r="H11" s="914"/>
      <c r="I11" s="914"/>
      <c r="J11" s="914"/>
      <c r="K11" s="11"/>
      <c r="L11" s="11"/>
    </row>
    <row r="12" spans="2:12" s="5" customFormat="1" ht="111" customHeight="1">
      <c r="B12" s="910" t="s">
        <v>39</v>
      </c>
      <c r="C12" s="911"/>
      <c r="D12" s="26" t="s">
        <v>27</v>
      </c>
      <c r="E12" s="26" t="s">
        <v>41</v>
      </c>
      <c r="F12" s="25"/>
      <c r="G12" s="915" t="s">
        <v>42</v>
      </c>
      <c r="H12" s="916"/>
      <c r="I12" s="24" t="s">
        <v>43</v>
      </c>
      <c r="J12" s="26" t="s">
        <v>27</v>
      </c>
      <c r="K12" s="11"/>
      <c r="L12" s="11"/>
    </row>
    <row r="13" spans="2:12" s="5" customFormat="1" ht="32.25">
      <c r="B13" s="912" t="s">
        <v>40</v>
      </c>
      <c r="C13" s="913"/>
      <c r="D13" s="2">
        <v>15</v>
      </c>
      <c r="E13" s="2">
        <v>3</v>
      </c>
      <c r="F13" s="11"/>
      <c r="G13" s="917" t="s">
        <v>45</v>
      </c>
      <c r="H13" s="918"/>
      <c r="I13" s="27" t="s">
        <v>44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21"/>
      <c r="B16" s="18"/>
      <c r="C16" s="18"/>
      <c r="D16" s="18"/>
      <c r="E16" s="18"/>
      <c r="F16" s="15"/>
      <c r="G16" s="15"/>
      <c r="H16" s="12"/>
      <c r="I16" s="18"/>
      <c r="J16" s="18"/>
      <c r="K16" s="18"/>
      <c r="L16" s="15"/>
      <c r="M16" s="9"/>
    </row>
    <row r="17" spans="1:13" s="5" customFormat="1" ht="37.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5"/>
    </row>
    <row r="18" spans="1:13" s="5" customFormat="1" ht="18.75">
      <c r="A18" s="13"/>
      <c r="B18" s="19"/>
      <c r="C18" s="19"/>
      <c r="D18" s="19"/>
      <c r="E18" s="19"/>
      <c r="F18" s="19"/>
      <c r="G18" s="19"/>
      <c r="H18" s="19"/>
      <c r="I18" s="10"/>
      <c r="J18" s="10"/>
      <c r="K18" s="13"/>
      <c r="L18" s="13"/>
      <c r="M18" s="13"/>
    </row>
    <row r="19" spans="1:13" s="5" customFormat="1" ht="18.75">
      <c r="A19" s="19"/>
      <c r="B19" s="19"/>
      <c r="C19" s="19"/>
      <c r="D19" s="19"/>
      <c r="E19" s="19"/>
      <c r="F19" s="19"/>
      <c r="G19" s="19"/>
      <c r="H19" s="19"/>
      <c r="I19" s="10"/>
      <c r="J19" s="10"/>
      <c r="K19" s="13"/>
      <c r="L19" s="13"/>
      <c r="M19" s="13"/>
    </row>
    <row r="20" spans="1:13" s="5" customFormat="1" ht="18.75">
      <c r="A20" s="19"/>
      <c r="B20" s="19"/>
      <c r="C20" s="19"/>
      <c r="D20" s="19"/>
      <c r="E20" s="19"/>
      <c r="F20" s="19"/>
      <c r="G20" s="19"/>
      <c r="H20" s="19"/>
      <c r="I20" s="16"/>
      <c r="J20" s="10"/>
      <c r="K20" s="13"/>
      <c r="L20" s="13"/>
      <c r="M20" s="13"/>
    </row>
    <row r="21" spans="1:13" s="5" customFormat="1" ht="18.75">
      <c r="A21" s="19"/>
      <c r="B21" s="19"/>
      <c r="C21" s="19"/>
      <c r="D21" s="19"/>
      <c r="E21" s="19"/>
      <c r="F21" s="19"/>
      <c r="G21" s="19"/>
      <c r="H21" s="19"/>
      <c r="I21" s="16"/>
      <c r="J21" s="10"/>
      <c r="K21" s="13"/>
      <c r="L21" s="13"/>
      <c r="M21" s="13"/>
    </row>
    <row r="22" spans="1:13" s="5" customFormat="1" ht="18.75">
      <c r="A22" s="19"/>
      <c r="B22" s="19"/>
      <c r="C22" s="19"/>
      <c r="D22" s="19"/>
      <c r="E22" s="19"/>
      <c r="F22" s="19"/>
      <c r="G22" s="19"/>
      <c r="H22" s="19"/>
      <c r="I22" s="16"/>
      <c r="J22" s="10"/>
      <c r="K22" s="13"/>
      <c r="L22" s="13"/>
      <c r="M22" s="13"/>
    </row>
    <row r="23" spans="1:13" s="5" customFormat="1" ht="18.75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3"/>
    </row>
    <row r="24" spans="1:13" ht="18.7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7"/>
      <c r="M24" s="17"/>
    </row>
    <row r="25" spans="1:13" ht="18.75">
      <c r="A25" s="20"/>
      <c r="M25" s="17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0"/>
  <sheetViews>
    <sheetView tabSelected="1" view="pageBreakPreview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31" sqref="C131"/>
    </sheetView>
  </sheetViews>
  <sheetFormatPr defaultColWidth="9.00390625" defaultRowHeight="12.75"/>
  <cols>
    <col min="1" max="1" width="9.125" style="510" customWidth="1"/>
    <col min="2" max="2" width="41.625" style="531" customWidth="1"/>
    <col min="3" max="3" width="6.875" style="532" customWidth="1"/>
    <col min="4" max="4" width="7.125" style="533" customWidth="1"/>
    <col min="5" max="5" width="6.625" style="532" customWidth="1"/>
    <col min="6" max="6" width="8.125" style="532" customWidth="1"/>
    <col min="7" max="7" width="8.875" style="518" customWidth="1"/>
    <col min="8" max="8" width="8.00390625" style="518" customWidth="1"/>
    <col min="9" max="9" width="8.375" style="518" customWidth="1"/>
    <col min="10" max="10" width="6.00390625" style="518" customWidth="1"/>
    <col min="11" max="11" width="7.875" style="518" customWidth="1"/>
    <col min="12" max="12" width="14.625" style="518" bestFit="1" customWidth="1"/>
    <col min="13" max="13" width="8.25390625" style="518" customWidth="1"/>
    <col min="14" max="14" width="6.375" style="518" customWidth="1"/>
    <col min="15" max="15" width="5.625" style="518" customWidth="1"/>
    <col min="16" max="16" width="8.00390625" style="518" customWidth="1"/>
    <col min="17" max="17" width="11.125" style="518" customWidth="1"/>
    <col min="18" max="18" width="8.875" style="518" customWidth="1"/>
    <col min="19" max="19" width="6.875" style="518" customWidth="1"/>
    <col min="20" max="20" width="9.625" style="518" customWidth="1"/>
    <col min="21" max="21" width="6.625" style="518" customWidth="1"/>
    <col min="22" max="22" width="8.375" style="518" customWidth="1"/>
    <col min="23" max="23" width="7.375" style="518" customWidth="1"/>
    <col min="24" max="24" width="8.625" style="518" customWidth="1"/>
    <col min="25" max="25" width="6.875" style="518" customWidth="1"/>
    <col min="26" max="26" width="8.375" style="518" customWidth="1"/>
    <col min="27" max="27" width="7.00390625" style="518" customWidth="1"/>
    <col min="28" max="28" width="8.375" style="518" customWidth="1"/>
    <col min="29" max="29" width="6.375" style="518" customWidth="1"/>
    <col min="30" max="30" width="9.25390625" style="518" bestFit="1" customWidth="1"/>
    <col min="31" max="47" width="0" style="60" hidden="1" customWidth="1"/>
    <col min="48" max="52" width="0" style="765" hidden="1" customWidth="1"/>
    <col min="53" max="57" width="0" style="60" hidden="1" customWidth="1"/>
    <col min="58" max="16384" width="9.125" style="60" customWidth="1"/>
  </cols>
  <sheetData>
    <row r="1" spans="1:52" s="53" customFormat="1" ht="19.5" thickBot="1">
      <c r="A1" s="983" t="s">
        <v>55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984"/>
      <c r="Z1" s="984"/>
      <c r="AA1" s="984"/>
      <c r="AB1" s="984"/>
      <c r="AC1" s="689"/>
      <c r="AD1" s="689"/>
      <c r="AV1" s="67"/>
      <c r="AW1" s="67"/>
      <c r="AX1" s="67"/>
      <c r="AY1" s="67"/>
      <c r="AZ1" s="67"/>
    </row>
    <row r="2" spans="1:52" s="53" customFormat="1" ht="18.75" customHeight="1">
      <c r="A2" s="985" t="s">
        <v>56</v>
      </c>
      <c r="B2" s="986" t="s">
        <v>57</v>
      </c>
      <c r="C2" s="987" t="s">
        <v>254</v>
      </c>
      <c r="D2" s="987"/>
      <c r="E2" s="979" t="s">
        <v>58</v>
      </c>
      <c r="F2" s="979" t="s">
        <v>59</v>
      </c>
      <c r="G2" s="987" t="s">
        <v>60</v>
      </c>
      <c r="H2" s="987"/>
      <c r="I2" s="987"/>
      <c r="J2" s="987"/>
      <c r="K2" s="987"/>
      <c r="L2" s="988"/>
      <c r="M2" s="966" t="s">
        <v>244</v>
      </c>
      <c r="N2" s="967"/>
      <c r="O2" s="967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9"/>
      <c r="AD2" s="970"/>
      <c r="AV2" s="67"/>
      <c r="AW2" s="67"/>
      <c r="AX2" s="67"/>
      <c r="AY2" s="67"/>
      <c r="AZ2" s="67"/>
    </row>
    <row r="3" spans="1:52" s="53" customFormat="1" ht="40.5" customHeight="1" thickBot="1">
      <c r="A3" s="985"/>
      <c r="B3" s="986"/>
      <c r="C3" s="987"/>
      <c r="D3" s="987"/>
      <c r="E3" s="980"/>
      <c r="F3" s="980"/>
      <c r="G3" s="976" t="s">
        <v>61</v>
      </c>
      <c r="H3" s="977" t="s">
        <v>62</v>
      </c>
      <c r="I3" s="978"/>
      <c r="J3" s="978"/>
      <c r="K3" s="978"/>
      <c r="L3" s="990" t="s">
        <v>63</v>
      </c>
      <c r="M3" s="971"/>
      <c r="N3" s="972"/>
      <c r="O3" s="972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4"/>
      <c r="AD3" s="975"/>
      <c r="AI3" s="53">
        <v>1</v>
      </c>
      <c r="AV3" s="67"/>
      <c r="AW3" s="67"/>
      <c r="AX3" s="67"/>
      <c r="AY3" s="67"/>
      <c r="AZ3" s="67"/>
    </row>
    <row r="4" spans="1:52" s="53" customFormat="1" ht="18" customHeight="1" thickBot="1">
      <c r="A4" s="985"/>
      <c r="B4" s="986"/>
      <c r="C4" s="976" t="s">
        <v>64</v>
      </c>
      <c r="D4" s="976" t="s">
        <v>65</v>
      </c>
      <c r="E4" s="980"/>
      <c r="F4" s="980"/>
      <c r="G4" s="976"/>
      <c r="H4" s="976" t="s">
        <v>66</v>
      </c>
      <c r="I4" s="979" t="s">
        <v>67</v>
      </c>
      <c r="J4" s="979" t="s">
        <v>68</v>
      </c>
      <c r="K4" s="979" t="s">
        <v>69</v>
      </c>
      <c r="L4" s="990"/>
      <c r="M4" s="981" t="s">
        <v>70</v>
      </c>
      <c r="N4" s="989"/>
      <c r="O4" s="989"/>
      <c r="P4" s="989"/>
      <c r="Q4" s="981" t="s">
        <v>71</v>
      </c>
      <c r="R4" s="989"/>
      <c r="S4" s="989"/>
      <c r="T4" s="989"/>
      <c r="U4" s="981" t="s">
        <v>72</v>
      </c>
      <c r="V4" s="989"/>
      <c r="W4" s="989"/>
      <c r="X4" s="989"/>
      <c r="Y4" s="981" t="s">
        <v>73</v>
      </c>
      <c r="Z4" s="989"/>
      <c r="AA4" s="989"/>
      <c r="AB4" s="991"/>
      <c r="AC4" s="981" t="s">
        <v>74</v>
      </c>
      <c r="AD4" s="982"/>
      <c r="AI4" s="53">
        <v>2</v>
      </c>
      <c r="AV4" s="67"/>
      <c r="AW4" s="67"/>
      <c r="AX4" s="67"/>
      <c r="AY4" s="67"/>
      <c r="AZ4" s="67"/>
    </row>
    <row r="5" spans="1:52" s="53" customFormat="1" ht="16.5" thickBot="1">
      <c r="A5" s="985"/>
      <c r="B5" s="986"/>
      <c r="C5" s="976"/>
      <c r="D5" s="976"/>
      <c r="E5" s="980"/>
      <c r="F5" s="980"/>
      <c r="G5" s="976"/>
      <c r="H5" s="976"/>
      <c r="I5" s="980"/>
      <c r="J5" s="980"/>
      <c r="K5" s="980"/>
      <c r="L5" s="990"/>
      <c r="M5" s="992">
        <v>1</v>
      </c>
      <c r="N5" s="993"/>
      <c r="O5" s="992">
        <v>2</v>
      </c>
      <c r="P5" s="993"/>
      <c r="Q5" s="994">
        <v>3</v>
      </c>
      <c r="R5" s="995"/>
      <c r="S5" s="992">
        <v>4</v>
      </c>
      <c r="T5" s="993"/>
      <c r="U5" s="994">
        <v>5</v>
      </c>
      <c r="V5" s="995"/>
      <c r="W5" s="992">
        <v>6</v>
      </c>
      <c r="X5" s="993"/>
      <c r="Y5" s="994">
        <v>7</v>
      </c>
      <c r="Z5" s="995"/>
      <c r="AA5" s="992">
        <v>8</v>
      </c>
      <c r="AB5" s="993"/>
      <c r="AC5" s="994">
        <v>9</v>
      </c>
      <c r="AD5" s="995"/>
      <c r="AI5" s="53">
        <v>3</v>
      </c>
      <c r="AV5" s="67"/>
      <c r="AW5" s="67"/>
      <c r="AX5" s="67"/>
      <c r="AY5" s="67"/>
      <c r="AZ5" s="67"/>
    </row>
    <row r="6" spans="1:52" s="53" customFormat="1" ht="84" customHeight="1" thickBot="1">
      <c r="A6" s="985"/>
      <c r="B6" s="986"/>
      <c r="C6" s="976"/>
      <c r="D6" s="976"/>
      <c r="E6" s="980"/>
      <c r="F6" s="980"/>
      <c r="G6" s="976"/>
      <c r="H6" s="976"/>
      <c r="I6" s="980"/>
      <c r="J6" s="980"/>
      <c r="K6" s="980"/>
      <c r="L6" s="990"/>
      <c r="M6" s="104" t="s">
        <v>134</v>
      </c>
      <c r="N6" s="105" t="s">
        <v>245</v>
      </c>
      <c r="O6" s="104" t="s">
        <v>134</v>
      </c>
      <c r="P6" s="105" t="s">
        <v>245</v>
      </c>
      <c r="Q6" s="104" t="s">
        <v>134</v>
      </c>
      <c r="R6" s="105" t="s">
        <v>245</v>
      </c>
      <c r="S6" s="104" t="s">
        <v>134</v>
      </c>
      <c r="T6" s="105" t="s">
        <v>245</v>
      </c>
      <c r="U6" s="104" t="s">
        <v>134</v>
      </c>
      <c r="V6" s="105" t="s">
        <v>245</v>
      </c>
      <c r="W6" s="104" t="s">
        <v>134</v>
      </c>
      <c r="X6" s="105" t="s">
        <v>245</v>
      </c>
      <c r="Y6" s="104" t="s">
        <v>134</v>
      </c>
      <c r="Z6" s="105" t="s">
        <v>245</v>
      </c>
      <c r="AA6" s="104" t="s">
        <v>134</v>
      </c>
      <c r="AB6" s="105" t="s">
        <v>245</v>
      </c>
      <c r="AC6" s="104" t="s">
        <v>134</v>
      </c>
      <c r="AD6" s="105" t="s">
        <v>245</v>
      </c>
      <c r="AI6" s="53">
        <v>4</v>
      </c>
      <c r="AV6" s="67"/>
      <c r="AW6" s="67"/>
      <c r="AX6" s="67"/>
      <c r="AY6" s="67"/>
      <c r="AZ6" s="67"/>
    </row>
    <row r="7" spans="1:52" s="54" customFormat="1" ht="19.5" thickBot="1">
      <c r="A7" s="106">
        <v>1</v>
      </c>
      <c r="B7" s="107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9">
        <v>12</v>
      </c>
      <c r="M7" s="981">
        <v>13</v>
      </c>
      <c r="N7" s="982"/>
      <c r="O7" s="981">
        <v>14</v>
      </c>
      <c r="P7" s="982"/>
      <c r="Q7" s="981">
        <v>15</v>
      </c>
      <c r="R7" s="982"/>
      <c r="S7" s="981">
        <v>16</v>
      </c>
      <c r="T7" s="982"/>
      <c r="U7" s="981">
        <v>17</v>
      </c>
      <c r="V7" s="982"/>
      <c r="W7" s="989">
        <v>18</v>
      </c>
      <c r="X7" s="982"/>
      <c r="Y7" s="989">
        <v>19</v>
      </c>
      <c r="Z7" s="982"/>
      <c r="AA7" s="989">
        <v>20</v>
      </c>
      <c r="AB7" s="982"/>
      <c r="AC7" s="989">
        <v>21</v>
      </c>
      <c r="AD7" s="982"/>
      <c r="AI7" s="54">
        <v>5</v>
      </c>
      <c r="AV7" s="761"/>
      <c r="AW7" s="761"/>
      <c r="AX7" s="761"/>
      <c r="AY7" s="761"/>
      <c r="AZ7" s="761"/>
    </row>
    <row r="8" spans="1:52" s="53" customFormat="1" ht="16.5" thickBot="1">
      <c r="A8" s="964" t="s">
        <v>141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K8" s="53" t="s">
        <v>273</v>
      </c>
      <c r="AV8" s="67"/>
      <c r="AW8" s="67"/>
      <c r="AX8" s="67"/>
      <c r="AY8" s="67"/>
      <c r="AZ8" s="67"/>
    </row>
    <row r="9" spans="1:52" s="53" customFormat="1" ht="16.5" thickBot="1">
      <c r="A9" s="964" t="s">
        <v>142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/>
      <c r="AA9" s="965"/>
      <c r="AB9" s="965"/>
      <c r="AC9" s="965"/>
      <c r="AD9" s="965"/>
      <c r="AN9" s="100" t="s">
        <v>250</v>
      </c>
      <c r="AO9" s="100" t="s">
        <v>251</v>
      </c>
      <c r="AP9" s="100" t="s">
        <v>252</v>
      </c>
      <c r="AQ9" s="100" t="s">
        <v>253</v>
      </c>
      <c r="AV9" s="67"/>
      <c r="AW9" s="67"/>
      <c r="AX9" s="67"/>
      <c r="AY9" s="67"/>
      <c r="AZ9" s="67"/>
    </row>
    <row r="10" spans="1:52" s="55" customFormat="1" ht="31.5">
      <c r="A10" s="110" t="s">
        <v>205</v>
      </c>
      <c r="B10" s="111" t="s">
        <v>75</v>
      </c>
      <c r="C10" s="112"/>
      <c r="D10" s="113"/>
      <c r="E10" s="113"/>
      <c r="F10" s="115">
        <f>F11+F12</f>
        <v>6.5</v>
      </c>
      <c r="G10" s="115">
        <f>G11+G12</f>
        <v>195</v>
      </c>
      <c r="H10" s="116">
        <f>H11+H12</f>
        <v>8</v>
      </c>
      <c r="I10" s="116">
        <f>I11+I12</f>
        <v>8</v>
      </c>
      <c r="J10" s="116"/>
      <c r="K10" s="116"/>
      <c r="L10" s="116">
        <f>L11+L12</f>
        <v>187</v>
      </c>
      <c r="M10" s="116"/>
      <c r="N10" s="117"/>
      <c r="O10" s="118"/>
      <c r="P10" s="112"/>
      <c r="Q10" s="118"/>
      <c r="R10" s="117"/>
      <c r="S10" s="118"/>
      <c r="T10" s="112"/>
      <c r="U10" s="112"/>
      <c r="V10" s="117"/>
      <c r="W10" s="118"/>
      <c r="X10" s="112"/>
      <c r="Y10" s="119"/>
      <c r="Z10" s="117"/>
      <c r="AA10" s="118"/>
      <c r="AB10" s="117"/>
      <c r="AC10" s="120"/>
      <c r="AD10" s="117"/>
      <c r="AE10" s="81"/>
      <c r="AV10" s="762" t="s">
        <v>70</v>
      </c>
      <c r="AW10" s="762" t="s">
        <v>71</v>
      </c>
      <c r="AX10" s="762" t="s">
        <v>72</v>
      </c>
      <c r="AY10" s="762" t="s">
        <v>73</v>
      </c>
      <c r="AZ10" s="762" t="s">
        <v>74</v>
      </c>
    </row>
    <row r="11" spans="1:52" s="55" customFormat="1" ht="31.5">
      <c r="A11" s="121" t="s">
        <v>206</v>
      </c>
      <c r="B11" s="122" t="s">
        <v>75</v>
      </c>
      <c r="C11" s="123"/>
      <c r="D11" s="124">
        <v>1</v>
      </c>
      <c r="E11" s="124"/>
      <c r="F11" s="694">
        <v>2.5</v>
      </c>
      <c r="G11" s="126">
        <f aca="true" t="shared" si="0" ref="G11:G18">F11*30</f>
        <v>75</v>
      </c>
      <c r="H11" s="126">
        <f aca="true" t="shared" si="1" ref="H11:H16">SUM(I11:K11)</f>
        <v>4</v>
      </c>
      <c r="I11" s="127">
        <v>4</v>
      </c>
      <c r="J11" s="127"/>
      <c r="K11" s="127"/>
      <c r="L11" s="128">
        <f>G11-H11</f>
        <v>71</v>
      </c>
      <c r="M11" s="129">
        <v>4</v>
      </c>
      <c r="N11" s="130">
        <v>0</v>
      </c>
      <c r="O11" s="131"/>
      <c r="P11" s="132"/>
      <c r="Q11" s="133"/>
      <c r="R11" s="129"/>
      <c r="S11" s="133"/>
      <c r="T11" s="123"/>
      <c r="U11" s="123"/>
      <c r="V11" s="129"/>
      <c r="W11" s="133"/>
      <c r="X11" s="123"/>
      <c r="Y11" s="130"/>
      <c r="Z11" s="129"/>
      <c r="AA11" s="133"/>
      <c r="AB11" s="134"/>
      <c r="AC11" s="135"/>
      <c r="AD11" s="134"/>
      <c r="AE11" s="82"/>
      <c r="AI11" s="55">
        <v>1</v>
      </c>
      <c r="AJ11" s="53" t="s">
        <v>268</v>
      </c>
      <c r="AK11" s="639">
        <f>SUMIF(AI$11:AI$18,AI3,F$11:F$18)</f>
        <v>6.5</v>
      </c>
      <c r="AV11" s="762"/>
      <c r="AW11" s="762"/>
      <c r="AX11" s="762"/>
      <c r="AY11" s="762"/>
      <c r="AZ11" s="762"/>
    </row>
    <row r="12" spans="1:52" s="55" customFormat="1" ht="31.5">
      <c r="A12" s="121" t="s">
        <v>207</v>
      </c>
      <c r="B12" s="136" t="s">
        <v>75</v>
      </c>
      <c r="C12" s="137">
        <v>2</v>
      </c>
      <c r="D12" s="132"/>
      <c r="E12" s="132"/>
      <c r="F12" s="695">
        <v>4</v>
      </c>
      <c r="G12" s="126">
        <f t="shared" si="0"/>
        <v>120</v>
      </c>
      <c r="H12" s="139">
        <f t="shared" si="1"/>
        <v>4</v>
      </c>
      <c r="I12" s="140">
        <v>4</v>
      </c>
      <c r="J12" s="140"/>
      <c r="K12" s="140"/>
      <c r="L12" s="128">
        <f>G12-H12</f>
        <v>116</v>
      </c>
      <c r="M12" s="128"/>
      <c r="N12" s="134"/>
      <c r="O12" s="137">
        <v>4</v>
      </c>
      <c r="P12" s="133">
        <v>0</v>
      </c>
      <c r="Q12" s="141"/>
      <c r="R12" s="129"/>
      <c r="S12" s="133"/>
      <c r="T12" s="123"/>
      <c r="U12" s="123"/>
      <c r="V12" s="129"/>
      <c r="W12" s="133"/>
      <c r="X12" s="123"/>
      <c r="Y12" s="130"/>
      <c r="Z12" s="129"/>
      <c r="AA12" s="133"/>
      <c r="AB12" s="134"/>
      <c r="AC12" s="135"/>
      <c r="AD12" s="134"/>
      <c r="AE12" s="61"/>
      <c r="AH12" s="55" t="e">
        <f>Q13+#REF!</f>
        <v>#REF!</v>
      </c>
      <c r="AI12" s="55">
        <v>1</v>
      </c>
      <c r="AJ12" s="53" t="s">
        <v>269</v>
      </c>
      <c r="AK12" s="639">
        <f>SUMIF(AI$11:AI$18,AI4,F$11:F$18)</f>
        <v>15</v>
      </c>
      <c r="AV12" s="762"/>
      <c r="AW12" s="762"/>
      <c r="AX12" s="762"/>
      <c r="AY12" s="762"/>
      <c r="AZ12" s="762"/>
    </row>
    <row r="13" spans="1:52" s="55" customFormat="1" ht="15.75">
      <c r="A13" s="121" t="s">
        <v>208</v>
      </c>
      <c r="B13" s="136" t="s">
        <v>209</v>
      </c>
      <c r="C13" s="137">
        <v>3</v>
      </c>
      <c r="D13" s="132"/>
      <c r="E13" s="132"/>
      <c r="F13" s="142">
        <v>4.5</v>
      </c>
      <c r="G13" s="126">
        <f t="shared" si="0"/>
        <v>135</v>
      </c>
      <c r="H13" s="139">
        <f t="shared" si="1"/>
        <v>4</v>
      </c>
      <c r="I13" s="140">
        <v>4</v>
      </c>
      <c r="J13" s="140"/>
      <c r="K13" s="140"/>
      <c r="L13" s="128">
        <f>G13-H13</f>
        <v>131</v>
      </c>
      <c r="M13" s="128"/>
      <c r="N13" s="134"/>
      <c r="O13" s="143"/>
      <c r="P13" s="137"/>
      <c r="Q13" s="143">
        <v>4</v>
      </c>
      <c r="R13" s="134"/>
      <c r="S13" s="143"/>
      <c r="T13" s="137"/>
      <c r="U13" s="137"/>
      <c r="V13" s="134"/>
      <c r="W13" s="143"/>
      <c r="X13" s="137"/>
      <c r="Y13" s="144"/>
      <c r="Z13" s="134"/>
      <c r="AA13" s="143"/>
      <c r="AB13" s="134"/>
      <c r="AC13" s="135"/>
      <c r="AD13" s="134"/>
      <c r="AE13" s="61"/>
      <c r="AI13" s="55">
        <v>2</v>
      </c>
      <c r="AJ13" s="53" t="s">
        <v>270</v>
      </c>
      <c r="AK13" s="639">
        <f>SUMIF(AI$11:AI$18,AI5,F$11:F$18)</f>
        <v>3</v>
      </c>
      <c r="AV13" s="762"/>
      <c r="AW13" s="762"/>
      <c r="AX13" s="762"/>
      <c r="AY13" s="762"/>
      <c r="AZ13" s="762"/>
    </row>
    <row r="14" spans="1:52" s="55" customFormat="1" ht="15.75">
      <c r="A14" s="121" t="s">
        <v>210</v>
      </c>
      <c r="B14" s="136" t="s">
        <v>233</v>
      </c>
      <c r="C14" s="137"/>
      <c r="D14" s="132">
        <v>3</v>
      </c>
      <c r="E14" s="132"/>
      <c r="F14" s="146">
        <v>3</v>
      </c>
      <c r="G14" s="147">
        <f t="shared" si="0"/>
        <v>90</v>
      </c>
      <c r="H14" s="139">
        <f t="shared" si="1"/>
        <v>4</v>
      </c>
      <c r="I14" s="140">
        <v>4</v>
      </c>
      <c r="J14" s="140"/>
      <c r="K14" s="140"/>
      <c r="L14" s="128">
        <v>86</v>
      </c>
      <c r="M14" s="128"/>
      <c r="N14" s="134"/>
      <c r="O14" s="143"/>
      <c r="P14" s="137"/>
      <c r="Q14" s="143">
        <v>4</v>
      </c>
      <c r="R14" s="134"/>
      <c r="S14" s="143"/>
      <c r="T14" s="137"/>
      <c r="U14" s="137"/>
      <c r="V14" s="134"/>
      <c r="W14" s="143"/>
      <c r="X14" s="137"/>
      <c r="Y14" s="144"/>
      <c r="Z14" s="134"/>
      <c r="AA14" s="143"/>
      <c r="AB14" s="134"/>
      <c r="AC14" s="135"/>
      <c r="AD14" s="134"/>
      <c r="AE14" s="61"/>
      <c r="AI14" s="55">
        <v>2</v>
      </c>
      <c r="AJ14" s="53" t="s">
        <v>271</v>
      </c>
      <c r="AK14" s="639">
        <f>SUMIF(AI$11:AI$18,AI6,F$11:F$18)</f>
        <v>3</v>
      </c>
      <c r="AV14" s="762"/>
      <c r="AW14" s="762"/>
      <c r="AX14" s="762"/>
      <c r="AY14" s="762"/>
      <c r="AZ14" s="762"/>
    </row>
    <row r="15" spans="1:52" s="55" customFormat="1" ht="31.5">
      <c r="A15" s="121" t="s">
        <v>210</v>
      </c>
      <c r="B15" s="136" t="s">
        <v>212</v>
      </c>
      <c r="C15" s="137">
        <v>4</v>
      </c>
      <c r="D15" s="132"/>
      <c r="E15" s="132"/>
      <c r="F15" s="142">
        <v>3</v>
      </c>
      <c r="G15" s="126">
        <f t="shared" si="0"/>
        <v>90</v>
      </c>
      <c r="H15" s="139">
        <f t="shared" si="1"/>
        <v>4</v>
      </c>
      <c r="I15" s="140">
        <v>4</v>
      </c>
      <c r="J15" s="140"/>
      <c r="K15" s="140"/>
      <c r="L15" s="128">
        <f>G15-H15</f>
        <v>86</v>
      </c>
      <c r="M15" s="128"/>
      <c r="N15" s="134"/>
      <c r="O15" s="143"/>
      <c r="P15" s="137"/>
      <c r="Q15" s="143"/>
      <c r="R15" s="134"/>
      <c r="S15" s="137">
        <v>4</v>
      </c>
      <c r="T15" s="137"/>
      <c r="U15" s="141"/>
      <c r="V15" s="134"/>
      <c r="W15" s="143"/>
      <c r="X15" s="137"/>
      <c r="Y15" s="144"/>
      <c r="Z15" s="134"/>
      <c r="AA15" s="143"/>
      <c r="AB15" s="134"/>
      <c r="AC15" s="135"/>
      <c r="AD15" s="134"/>
      <c r="AE15" s="61"/>
      <c r="AI15" s="55">
        <v>2</v>
      </c>
      <c r="AJ15" s="53" t="s">
        <v>272</v>
      </c>
      <c r="AK15" s="639">
        <f>SUMIF(AI$11:AI$18,AI7,F$11:F$18)</f>
        <v>0</v>
      </c>
      <c r="AV15" s="762"/>
      <c r="AW15" s="762"/>
      <c r="AX15" s="762"/>
      <c r="AY15" s="762"/>
      <c r="AZ15" s="762"/>
    </row>
    <row r="16" spans="1:52" s="55" customFormat="1" ht="21" customHeight="1">
      <c r="A16" s="549" t="s">
        <v>211</v>
      </c>
      <c r="B16" s="550" t="s">
        <v>130</v>
      </c>
      <c r="C16" s="150">
        <v>3</v>
      </c>
      <c r="D16" s="246"/>
      <c r="E16" s="246"/>
      <c r="F16" s="552">
        <v>4.5</v>
      </c>
      <c r="G16" s="553">
        <f t="shared" si="0"/>
        <v>135</v>
      </c>
      <c r="H16" s="314">
        <f t="shared" si="1"/>
        <v>4</v>
      </c>
      <c r="I16" s="201">
        <v>4</v>
      </c>
      <c r="J16" s="201"/>
      <c r="K16" s="641"/>
      <c r="L16" s="140">
        <f>G16-H16</f>
        <v>131</v>
      </c>
      <c r="M16" s="644"/>
      <c r="N16" s="148"/>
      <c r="O16" s="149"/>
      <c r="P16" s="150"/>
      <c r="Q16" s="149">
        <v>4</v>
      </c>
      <c r="R16" s="148">
        <v>0</v>
      </c>
      <c r="S16" s="150"/>
      <c r="T16" s="150"/>
      <c r="U16" s="131"/>
      <c r="V16" s="150"/>
      <c r="W16" s="149"/>
      <c r="X16" s="150"/>
      <c r="Y16" s="151"/>
      <c r="Z16" s="148"/>
      <c r="AA16" s="149"/>
      <c r="AB16" s="148"/>
      <c r="AC16" s="152"/>
      <c r="AD16" s="148"/>
      <c r="AE16" s="83"/>
      <c r="AI16" s="55">
        <v>2</v>
      </c>
      <c r="AJ16" s="53"/>
      <c r="AK16" s="640">
        <f>SUM(AK11:AK15)</f>
        <v>27.5</v>
      </c>
      <c r="AV16" s="762"/>
      <c r="AW16" s="762"/>
      <c r="AX16" s="762"/>
      <c r="AY16" s="762"/>
      <c r="AZ16" s="762"/>
    </row>
    <row r="17" spans="1:52" s="55" customFormat="1" ht="21" customHeight="1">
      <c r="A17" s="549" t="s">
        <v>258</v>
      </c>
      <c r="B17" s="375" t="s">
        <v>260</v>
      </c>
      <c r="C17" s="132"/>
      <c r="D17" s="132">
        <v>5</v>
      </c>
      <c r="E17" s="132"/>
      <c r="F17" s="142">
        <v>3</v>
      </c>
      <c r="G17" s="560">
        <f t="shared" si="0"/>
        <v>90</v>
      </c>
      <c r="H17" s="329">
        <v>4</v>
      </c>
      <c r="I17" s="140">
        <v>4</v>
      </c>
      <c r="J17" s="140"/>
      <c r="K17" s="642"/>
      <c r="L17" s="140">
        <f>G17-H17</f>
        <v>86</v>
      </c>
      <c r="M17" s="247"/>
      <c r="N17" s="132"/>
      <c r="O17" s="132"/>
      <c r="P17" s="132"/>
      <c r="Q17" s="132"/>
      <c r="R17" s="132"/>
      <c r="S17" s="132"/>
      <c r="T17" s="132"/>
      <c r="U17" s="131">
        <v>4</v>
      </c>
      <c r="V17" s="132">
        <v>0</v>
      </c>
      <c r="W17" s="132"/>
      <c r="X17" s="132"/>
      <c r="Y17" s="132"/>
      <c r="Z17" s="132"/>
      <c r="AA17" s="132"/>
      <c r="AB17" s="132"/>
      <c r="AC17" s="132"/>
      <c r="AD17" s="132"/>
      <c r="AE17" s="548"/>
      <c r="AI17" s="55">
        <v>3</v>
      </c>
      <c r="AV17" s="762"/>
      <c r="AW17" s="762"/>
      <c r="AX17" s="762"/>
      <c r="AY17" s="762"/>
      <c r="AZ17" s="762"/>
    </row>
    <row r="18" spans="1:52" s="55" customFormat="1" ht="21" customHeight="1">
      <c r="A18" s="696" t="s">
        <v>259</v>
      </c>
      <c r="B18" s="697" t="s">
        <v>261</v>
      </c>
      <c r="C18" s="132"/>
      <c r="D18" s="132">
        <v>7</v>
      </c>
      <c r="E18" s="132"/>
      <c r="F18" s="142">
        <v>3</v>
      </c>
      <c r="G18" s="560">
        <f t="shared" si="0"/>
        <v>90</v>
      </c>
      <c r="H18" s="329">
        <v>4</v>
      </c>
      <c r="I18" s="140">
        <v>4</v>
      </c>
      <c r="J18" s="140"/>
      <c r="K18" s="642"/>
      <c r="L18" s="140">
        <f>G18-H18</f>
        <v>86</v>
      </c>
      <c r="M18" s="247"/>
      <c r="N18" s="132"/>
      <c r="O18" s="132"/>
      <c r="P18" s="132"/>
      <c r="Q18" s="132"/>
      <c r="R18" s="132"/>
      <c r="S18" s="132"/>
      <c r="T18" s="132"/>
      <c r="U18" s="131"/>
      <c r="V18" s="132"/>
      <c r="W18" s="132"/>
      <c r="X18" s="132"/>
      <c r="Y18" s="132">
        <v>4</v>
      </c>
      <c r="Z18" s="132">
        <v>0</v>
      </c>
      <c r="AA18" s="132"/>
      <c r="AB18" s="132"/>
      <c r="AC18" s="132"/>
      <c r="AD18" s="132"/>
      <c r="AE18" s="548"/>
      <c r="AI18" s="55">
        <v>4</v>
      </c>
      <c r="AV18" s="762"/>
      <c r="AW18" s="762"/>
      <c r="AX18" s="762"/>
      <c r="AY18" s="762" t="s">
        <v>284</v>
      </c>
      <c r="AZ18" s="762"/>
    </row>
    <row r="19" spans="1:52" s="53" customFormat="1" ht="22.5" customHeight="1" thickBot="1">
      <c r="A19" s="958" t="s">
        <v>170</v>
      </c>
      <c r="B19" s="959"/>
      <c r="C19" s="554"/>
      <c r="D19" s="555"/>
      <c r="E19" s="556"/>
      <c r="F19" s="557">
        <f aca="true" t="shared" si="2" ref="F19:L19">F10+F13+F15+F16+F14+F17+F18</f>
        <v>27.5</v>
      </c>
      <c r="G19" s="557">
        <f t="shared" si="2"/>
        <v>825</v>
      </c>
      <c r="H19" s="557">
        <f>H10+H13+H15+H16+H14+H17+H18</f>
        <v>32</v>
      </c>
      <c r="I19" s="557">
        <f>I10+I13+I15+I16+I14+I17+I18</f>
        <v>32</v>
      </c>
      <c r="J19" s="557">
        <f t="shared" si="2"/>
        <v>0</v>
      </c>
      <c r="K19" s="643">
        <f t="shared" si="2"/>
        <v>0</v>
      </c>
      <c r="L19" s="646">
        <f t="shared" si="2"/>
        <v>793</v>
      </c>
      <c r="M19" s="645">
        <f>SUM(M10:M16)</f>
        <v>4</v>
      </c>
      <c r="N19" s="558">
        <f>SUM(N10:N16)</f>
        <v>0</v>
      </c>
      <c r="O19" s="474">
        <f>SUM(O10:O16)</f>
        <v>4</v>
      </c>
      <c r="P19" s="558">
        <f>SUM(P10:P16)</f>
        <v>0</v>
      </c>
      <c r="Q19" s="474">
        <f>Q13+Q14+Q16</f>
        <v>12</v>
      </c>
      <c r="R19" s="558">
        <f>SUM(R10:R16)</f>
        <v>0</v>
      </c>
      <c r="S19" s="474">
        <f>SUM(S10:S16)</f>
        <v>4</v>
      </c>
      <c r="T19" s="558">
        <f>SUM(T10:T16)</f>
        <v>0</v>
      </c>
      <c r="U19" s="474">
        <v>4</v>
      </c>
      <c r="V19" s="474">
        <f>V16</f>
        <v>0</v>
      </c>
      <c r="W19" s="474">
        <f>SUM(W10:W16)</f>
        <v>0</v>
      </c>
      <c r="X19" s="558">
        <f>SUM(X10:X16)</f>
        <v>0</v>
      </c>
      <c r="Y19" s="474">
        <v>4</v>
      </c>
      <c r="Z19" s="558">
        <f>SUM(Z10:Z16)</f>
        <v>0</v>
      </c>
      <c r="AA19" s="474">
        <f>SUM(AA10:AA16)</f>
        <v>0</v>
      </c>
      <c r="AB19" s="558">
        <f>SUM(AB10:AB16)</f>
        <v>0</v>
      </c>
      <c r="AC19" s="474">
        <f>SUM(AC10:AC16)</f>
        <v>0</v>
      </c>
      <c r="AD19" s="475">
        <f>SUM(AD10:AD16)</f>
        <v>0</v>
      </c>
      <c r="AN19" s="53">
        <f>F19*30</f>
        <v>825</v>
      </c>
      <c r="AV19" s="67"/>
      <c r="AW19" s="67"/>
      <c r="AX19" s="67"/>
      <c r="AY19" s="67"/>
      <c r="AZ19" s="67"/>
    </row>
    <row r="20" spans="1:52" s="53" customFormat="1" ht="18.75" customHeight="1" thickBot="1">
      <c r="A20" s="960" t="s">
        <v>166</v>
      </c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2"/>
      <c r="M20" s="963"/>
      <c r="N20" s="963"/>
      <c r="O20" s="961"/>
      <c r="P20" s="961"/>
      <c r="Q20" s="961"/>
      <c r="R20" s="961"/>
      <c r="S20" s="961"/>
      <c r="T20" s="961"/>
      <c r="U20" s="961"/>
      <c r="V20" s="961"/>
      <c r="W20" s="961"/>
      <c r="X20" s="961"/>
      <c r="Y20" s="961"/>
      <c r="Z20" s="961"/>
      <c r="AA20" s="961"/>
      <c r="AB20" s="961"/>
      <c r="AC20" s="961"/>
      <c r="AD20" s="961"/>
      <c r="AV20" s="67"/>
      <c r="AW20" s="67"/>
      <c r="AX20" s="67"/>
      <c r="AY20" s="67"/>
      <c r="AZ20" s="67"/>
    </row>
    <row r="21" spans="1:52" s="93" customFormat="1" ht="50.25" customHeight="1" thickBot="1">
      <c r="A21" s="698" t="s">
        <v>90</v>
      </c>
      <c r="B21" s="699" t="s">
        <v>76</v>
      </c>
      <c r="C21" s="700">
        <v>3</v>
      </c>
      <c r="D21" s="701"/>
      <c r="E21" s="702"/>
      <c r="F21" s="175">
        <v>7</v>
      </c>
      <c r="G21" s="176">
        <f>F21*30</f>
        <v>210</v>
      </c>
      <c r="H21" s="179">
        <f>I21+J21+K21</f>
        <v>12</v>
      </c>
      <c r="I21" s="179">
        <v>8</v>
      </c>
      <c r="J21" s="319"/>
      <c r="K21" s="179">
        <v>4</v>
      </c>
      <c r="L21" s="703">
        <f>G21-H21</f>
        <v>198</v>
      </c>
      <c r="M21" s="704"/>
      <c r="N21" s="705"/>
      <c r="O21" s="706"/>
      <c r="P21" s="707"/>
      <c r="Q21" s="706">
        <v>12</v>
      </c>
      <c r="R21" s="707">
        <v>0</v>
      </c>
      <c r="S21" s="708"/>
      <c r="T21" s="709"/>
      <c r="U21" s="708"/>
      <c r="V21" s="709"/>
      <c r="W21" s="708"/>
      <c r="X21" s="709"/>
      <c r="Y21" s="708"/>
      <c r="Z21" s="709"/>
      <c r="AA21" s="708"/>
      <c r="AB21" s="709"/>
      <c r="AC21" s="708"/>
      <c r="AD21" s="709"/>
      <c r="AI21" s="93">
        <v>2</v>
      </c>
      <c r="AJ21" s="53" t="s">
        <v>268</v>
      </c>
      <c r="AK21" s="639">
        <f>SUMIF(AI$21:AI$31,AI3,F$21:F$31)</f>
        <v>33</v>
      </c>
      <c r="AV21" s="101"/>
      <c r="AW21" s="101"/>
      <c r="AX21" s="101"/>
      <c r="AY21" s="101"/>
      <c r="AZ21" s="101"/>
    </row>
    <row r="22" spans="1:52" s="56" customFormat="1" ht="19.5" customHeight="1" thickBot="1">
      <c r="A22" s="170">
        <v>2</v>
      </c>
      <c r="B22" s="171" t="s">
        <v>77</v>
      </c>
      <c r="C22" s="172"/>
      <c r="D22" s="173"/>
      <c r="E22" s="174"/>
      <c r="F22" s="175">
        <f>F23+F24</f>
        <v>8</v>
      </c>
      <c r="G22" s="176">
        <f>G23+G24</f>
        <v>240</v>
      </c>
      <c r="H22" s="177">
        <f>H23+H24</f>
        <v>20</v>
      </c>
      <c r="I22" s="177">
        <v>8</v>
      </c>
      <c r="J22" s="178">
        <v>12</v>
      </c>
      <c r="K22" s="179">
        <v>0</v>
      </c>
      <c r="L22" s="180">
        <f>G22-H22</f>
        <v>220</v>
      </c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81"/>
      <c r="Z22" s="182"/>
      <c r="AA22" s="181"/>
      <c r="AB22" s="182"/>
      <c r="AC22" s="181"/>
      <c r="AD22" s="182"/>
      <c r="AJ22" s="53" t="s">
        <v>269</v>
      </c>
      <c r="AK22" s="639">
        <f>SUMIF(AI$21:AI$31,AI4,F$21:F$31)</f>
        <v>13</v>
      </c>
      <c r="AV22" s="57"/>
      <c r="AW22" s="57"/>
      <c r="AX22" s="57"/>
      <c r="AY22" s="57"/>
      <c r="AZ22" s="57"/>
    </row>
    <row r="23" spans="1:52" s="94" customFormat="1" ht="19.5" customHeight="1" thickBot="1">
      <c r="A23" s="209" t="s">
        <v>78</v>
      </c>
      <c r="B23" s="210" t="s">
        <v>77</v>
      </c>
      <c r="C23" s="218"/>
      <c r="D23" s="127">
        <v>1</v>
      </c>
      <c r="E23" s="212"/>
      <c r="F23" s="146">
        <v>4</v>
      </c>
      <c r="G23" s="214">
        <f aca="true" t="shared" si="3" ref="G23:G31">F23*30</f>
        <v>120</v>
      </c>
      <c r="H23" s="127">
        <v>8</v>
      </c>
      <c r="I23" s="202" t="s">
        <v>135</v>
      </c>
      <c r="J23" s="202" t="s">
        <v>135</v>
      </c>
      <c r="K23" s="202"/>
      <c r="L23" s="216">
        <f aca="true" t="shared" si="4" ref="L23:L31">G23-H23</f>
        <v>112</v>
      </c>
      <c r="M23" s="241">
        <v>8</v>
      </c>
      <c r="N23" s="240">
        <v>0</v>
      </c>
      <c r="O23" s="241"/>
      <c r="P23" s="240"/>
      <c r="Q23" s="241"/>
      <c r="R23" s="240"/>
      <c r="S23" s="241"/>
      <c r="T23" s="240"/>
      <c r="U23" s="241"/>
      <c r="V23" s="240"/>
      <c r="W23" s="241"/>
      <c r="X23" s="240"/>
      <c r="Y23" s="241"/>
      <c r="Z23" s="240"/>
      <c r="AA23" s="241"/>
      <c r="AB23" s="240"/>
      <c r="AC23" s="241"/>
      <c r="AD23" s="240"/>
      <c r="AI23" s="94">
        <v>1</v>
      </c>
      <c r="AJ23" s="53" t="s">
        <v>270</v>
      </c>
      <c r="AK23" s="639">
        <f>SUMIF(AI$21:AI$31,AI5,F$21:F$31)</f>
        <v>0</v>
      </c>
      <c r="AV23" s="102"/>
      <c r="AW23" s="102"/>
      <c r="AX23" s="102"/>
      <c r="AY23" s="102"/>
      <c r="AZ23" s="102"/>
    </row>
    <row r="24" spans="1:52" s="56" customFormat="1" ht="19.5" customHeight="1" thickBot="1">
      <c r="A24" s="194" t="s">
        <v>79</v>
      </c>
      <c r="B24" s="195" t="s">
        <v>80</v>
      </c>
      <c r="C24" s="196">
        <v>2</v>
      </c>
      <c r="D24" s="197"/>
      <c r="E24" s="198"/>
      <c r="F24" s="710">
        <v>4</v>
      </c>
      <c r="G24" s="200">
        <f t="shared" si="3"/>
        <v>120</v>
      </c>
      <c r="H24" s="201">
        <v>12</v>
      </c>
      <c r="I24" s="202" t="s">
        <v>135</v>
      </c>
      <c r="J24" s="202" t="s">
        <v>161</v>
      </c>
      <c r="K24" s="202"/>
      <c r="L24" s="203">
        <f t="shared" si="4"/>
        <v>108</v>
      </c>
      <c r="M24" s="204"/>
      <c r="N24" s="205"/>
      <c r="O24" s="204">
        <v>12</v>
      </c>
      <c r="P24" s="205">
        <v>0</v>
      </c>
      <c r="Q24" s="204"/>
      <c r="R24" s="205"/>
      <c r="S24" s="204"/>
      <c r="T24" s="205"/>
      <c r="U24" s="204"/>
      <c r="V24" s="205"/>
      <c r="W24" s="204"/>
      <c r="X24" s="205"/>
      <c r="Y24" s="204"/>
      <c r="Z24" s="205"/>
      <c r="AA24" s="204"/>
      <c r="AB24" s="205"/>
      <c r="AC24" s="204"/>
      <c r="AD24" s="205"/>
      <c r="AI24" s="56">
        <v>1</v>
      </c>
      <c r="AJ24" s="53" t="s">
        <v>271</v>
      </c>
      <c r="AK24" s="639">
        <f>SUMIF(AI$21:AI$31,AI6,F$21:F$31)</f>
        <v>0</v>
      </c>
      <c r="AV24" s="57"/>
      <c r="AW24" s="57"/>
      <c r="AX24" s="57"/>
      <c r="AY24" s="57"/>
      <c r="AZ24" s="57"/>
    </row>
    <row r="25" spans="1:52" s="56" customFormat="1" ht="19.5" customHeight="1" thickBot="1">
      <c r="A25" s="207"/>
      <c r="B25" s="171"/>
      <c r="C25" s="172"/>
      <c r="D25" s="173"/>
      <c r="E25" s="174"/>
      <c r="F25" s="175"/>
      <c r="G25" s="176"/>
      <c r="H25" s="177"/>
      <c r="I25" s="177"/>
      <c r="J25" s="208"/>
      <c r="K25" s="179"/>
      <c r="L25" s="180"/>
      <c r="M25" s="181"/>
      <c r="N25" s="182"/>
      <c r="O25" s="181"/>
      <c r="P25" s="182"/>
      <c r="Q25" s="181"/>
      <c r="R25" s="182"/>
      <c r="S25" s="181"/>
      <c r="T25" s="182"/>
      <c r="U25" s="181"/>
      <c r="V25" s="182"/>
      <c r="W25" s="181"/>
      <c r="X25" s="182"/>
      <c r="Y25" s="181"/>
      <c r="Z25" s="182"/>
      <c r="AA25" s="181"/>
      <c r="AB25" s="182"/>
      <c r="AC25" s="181"/>
      <c r="AD25" s="182"/>
      <c r="AJ25" s="53" t="s">
        <v>272</v>
      </c>
      <c r="AK25" s="639">
        <f>SUMIF(AI$21:AI$31,AI7,F$21:F$31)</f>
        <v>0</v>
      </c>
      <c r="AV25" s="57"/>
      <c r="AW25" s="57"/>
      <c r="AX25" s="57"/>
      <c r="AY25" s="57"/>
      <c r="AZ25" s="57"/>
    </row>
    <row r="26" spans="1:52" s="56" customFormat="1" ht="18.75" customHeight="1" thickBot="1">
      <c r="A26" s="209" t="s">
        <v>29</v>
      </c>
      <c r="B26" s="210" t="s">
        <v>81</v>
      </c>
      <c r="C26" s="218">
        <v>2</v>
      </c>
      <c r="D26" s="211"/>
      <c r="E26" s="212"/>
      <c r="F26" s="711">
        <v>5</v>
      </c>
      <c r="G26" s="214">
        <f t="shared" si="3"/>
        <v>150</v>
      </c>
      <c r="H26" s="127">
        <v>12</v>
      </c>
      <c r="I26" s="260" t="s">
        <v>263</v>
      </c>
      <c r="J26" s="367"/>
      <c r="K26" s="260" t="s">
        <v>215</v>
      </c>
      <c r="L26" s="216">
        <f t="shared" si="4"/>
        <v>138</v>
      </c>
      <c r="M26" s="217"/>
      <c r="N26" s="212"/>
      <c r="O26" s="218">
        <v>12</v>
      </c>
      <c r="P26" s="284">
        <v>0</v>
      </c>
      <c r="Q26" s="219"/>
      <c r="R26" s="212"/>
      <c r="S26" s="217"/>
      <c r="T26" s="212"/>
      <c r="U26" s="217"/>
      <c r="V26" s="212"/>
      <c r="W26" s="217"/>
      <c r="X26" s="212"/>
      <c r="Y26" s="217"/>
      <c r="Z26" s="212"/>
      <c r="AA26" s="217"/>
      <c r="AB26" s="212"/>
      <c r="AC26" s="217"/>
      <c r="AD26" s="212"/>
      <c r="AI26" s="56">
        <v>1</v>
      </c>
      <c r="AK26" s="638">
        <f>SUM(AK21:AK25)</f>
        <v>46</v>
      </c>
      <c r="AN26" s="56">
        <f>F32*30</f>
        <v>1380</v>
      </c>
      <c r="AV26" s="57" t="s">
        <v>284</v>
      </c>
      <c r="AW26" s="57"/>
      <c r="AX26" s="57"/>
      <c r="AY26" s="57"/>
      <c r="AZ26" s="57"/>
    </row>
    <row r="27" spans="1:52" s="56" customFormat="1" ht="18.75" customHeight="1" thickBot="1">
      <c r="A27" s="220" t="s">
        <v>135</v>
      </c>
      <c r="B27" s="221" t="s">
        <v>82</v>
      </c>
      <c r="C27" s="222">
        <v>3</v>
      </c>
      <c r="D27" s="202"/>
      <c r="E27" s="223"/>
      <c r="F27" s="711">
        <v>6</v>
      </c>
      <c r="G27" s="224">
        <f t="shared" si="3"/>
        <v>180</v>
      </c>
      <c r="H27" s="127">
        <v>12</v>
      </c>
      <c r="I27" s="202" t="s">
        <v>263</v>
      </c>
      <c r="J27" s="215"/>
      <c r="K27" s="202" t="s">
        <v>215</v>
      </c>
      <c r="L27" s="225">
        <f t="shared" si="4"/>
        <v>168</v>
      </c>
      <c r="M27" s="226"/>
      <c r="N27" s="223"/>
      <c r="O27" s="219"/>
      <c r="P27" s="227"/>
      <c r="Q27" s="222">
        <v>12</v>
      </c>
      <c r="R27" s="223" t="s">
        <v>238</v>
      </c>
      <c r="S27" s="226"/>
      <c r="T27" s="223"/>
      <c r="U27" s="226"/>
      <c r="V27" s="223"/>
      <c r="W27" s="226"/>
      <c r="X27" s="223"/>
      <c r="Y27" s="226"/>
      <c r="Z27" s="223"/>
      <c r="AA27" s="226"/>
      <c r="AB27" s="223"/>
      <c r="AC27" s="226"/>
      <c r="AD27" s="223"/>
      <c r="AI27" s="56">
        <v>2</v>
      </c>
      <c r="AV27" s="57"/>
      <c r="AW27" s="57" t="s">
        <v>284</v>
      </c>
      <c r="AX27" s="57"/>
      <c r="AY27" s="57"/>
      <c r="AZ27" s="57"/>
    </row>
    <row r="28" spans="1:52" s="56" customFormat="1" ht="18.75" customHeight="1" thickBot="1">
      <c r="A28" s="194" t="s">
        <v>262</v>
      </c>
      <c r="B28" s="195" t="s">
        <v>83</v>
      </c>
      <c r="C28" s="196">
        <v>1</v>
      </c>
      <c r="D28" s="197"/>
      <c r="E28" s="198"/>
      <c r="F28" s="712">
        <v>6</v>
      </c>
      <c r="G28" s="200">
        <f t="shared" si="3"/>
        <v>180</v>
      </c>
      <c r="H28" s="127">
        <v>12</v>
      </c>
      <c r="I28" s="202" t="s">
        <v>263</v>
      </c>
      <c r="J28" s="215"/>
      <c r="K28" s="202" t="s">
        <v>215</v>
      </c>
      <c r="L28" s="203">
        <f t="shared" si="4"/>
        <v>168</v>
      </c>
      <c r="M28" s="196">
        <v>12</v>
      </c>
      <c r="N28" s="230">
        <v>0</v>
      </c>
      <c r="O28" s="196"/>
      <c r="P28" s="230"/>
      <c r="Q28" s="196"/>
      <c r="R28" s="230"/>
      <c r="S28" s="196"/>
      <c r="T28" s="230"/>
      <c r="U28" s="196"/>
      <c r="V28" s="230"/>
      <c r="W28" s="196"/>
      <c r="X28" s="230"/>
      <c r="Y28" s="196"/>
      <c r="Z28" s="230"/>
      <c r="AA28" s="196"/>
      <c r="AB28" s="230"/>
      <c r="AC28" s="196"/>
      <c r="AD28" s="230"/>
      <c r="AI28" s="56">
        <v>1</v>
      </c>
      <c r="AV28" s="57" t="s">
        <v>284</v>
      </c>
      <c r="AW28" s="57"/>
      <c r="AX28" s="57"/>
      <c r="AY28" s="57"/>
      <c r="AZ28" s="57"/>
    </row>
    <row r="29" spans="1:52" s="56" customFormat="1" ht="20.25" customHeight="1" thickBot="1">
      <c r="A29" s="170">
        <v>6</v>
      </c>
      <c r="B29" s="231" t="s">
        <v>84</v>
      </c>
      <c r="C29" s="232"/>
      <c r="D29" s="173"/>
      <c r="E29" s="174"/>
      <c r="F29" s="233">
        <f>F30+F31</f>
        <v>14</v>
      </c>
      <c r="G29" s="176">
        <f t="shared" si="3"/>
        <v>420</v>
      </c>
      <c r="H29" s="177">
        <f>H30+H31</f>
        <v>32</v>
      </c>
      <c r="I29" s="177">
        <v>20</v>
      </c>
      <c r="J29" s="178"/>
      <c r="K29" s="234">
        <v>12</v>
      </c>
      <c r="L29" s="235">
        <f>G29-H29</f>
        <v>388</v>
      </c>
      <c r="M29" s="181"/>
      <c r="N29" s="182"/>
      <c r="O29" s="181"/>
      <c r="P29" s="182"/>
      <c r="Q29" s="181"/>
      <c r="R29" s="182"/>
      <c r="S29" s="181"/>
      <c r="T29" s="182"/>
      <c r="U29" s="181"/>
      <c r="V29" s="182"/>
      <c r="W29" s="181"/>
      <c r="X29" s="182"/>
      <c r="Y29" s="181"/>
      <c r="Z29" s="182"/>
      <c r="AA29" s="181"/>
      <c r="AB29" s="182"/>
      <c r="AC29" s="181"/>
      <c r="AD29" s="182"/>
      <c r="AV29" s="57"/>
      <c r="AW29" s="57"/>
      <c r="AX29" s="57"/>
      <c r="AY29" s="57"/>
      <c r="AZ29" s="57"/>
    </row>
    <row r="30" spans="1:52" s="56" customFormat="1" ht="34.5" customHeight="1">
      <c r="A30" s="211" t="s">
        <v>85</v>
      </c>
      <c r="B30" s="236" t="s">
        <v>86</v>
      </c>
      <c r="C30" s="127">
        <v>1</v>
      </c>
      <c r="D30" s="211"/>
      <c r="E30" s="211"/>
      <c r="F30" s="237">
        <v>7</v>
      </c>
      <c r="G30" s="238">
        <f t="shared" si="3"/>
        <v>210</v>
      </c>
      <c r="H30" s="127">
        <v>16</v>
      </c>
      <c r="I30" s="202" t="s">
        <v>218</v>
      </c>
      <c r="J30" s="215"/>
      <c r="K30" s="202" t="s">
        <v>219</v>
      </c>
      <c r="L30" s="124">
        <f t="shared" si="4"/>
        <v>194</v>
      </c>
      <c r="M30" s="239">
        <v>12</v>
      </c>
      <c r="N30" s="240">
        <v>4</v>
      </c>
      <c r="O30" s="241"/>
      <c r="P30" s="240"/>
      <c r="Q30" s="241"/>
      <c r="R30" s="240"/>
      <c r="S30" s="241"/>
      <c r="T30" s="240"/>
      <c r="U30" s="241"/>
      <c r="V30" s="240"/>
      <c r="W30" s="241"/>
      <c r="X30" s="240"/>
      <c r="Y30" s="241"/>
      <c r="Z30" s="240"/>
      <c r="AA30" s="241"/>
      <c r="AB30" s="240"/>
      <c r="AC30" s="241"/>
      <c r="AD30" s="240"/>
      <c r="AI30" s="56">
        <v>1</v>
      </c>
      <c r="AV30" s="57"/>
      <c r="AW30" s="57"/>
      <c r="AX30" s="57"/>
      <c r="AY30" s="57"/>
      <c r="AZ30" s="57"/>
    </row>
    <row r="31" spans="1:52" s="56" customFormat="1" ht="30.75" customHeight="1" thickBot="1">
      <c r="A31" s="197" t="s">
        <v>87</v>
      </c>
      <c r="B31" s="242" t="s">
        <v>164</v>
      </c>
      <c r="C31" s="243">
        <v>2</v>
      </c>
      <c r="D31" s="243"/>
      <c r="E31" s="197"/>
      <c r="F31" s="244">
        <v>7</v>
      </c>
      <c r="G31" s="245">
        <f t="shared" si="3"/>
        <v>210</v>
      </c>
      <c r="H31" s="201">
        <v>16</v>
      </c>
      <c r="I31" s="202" t="s">
        <v>218</v>
      </c>
      <c r="J31" s="215"/>
      <c r="K31" s="202" t="s">
        <v>219</v>
      </c>
      <c r="L31" s="246">
        <f t="shared" si="4"/>
        <v>194</v>
      </c>
      <c r="M31" s="247"/>
      <c r="N31" s="248"/>
      <c r="O31" s="249">
        <v>12</v>
      </c>
      <c r="P31" s="248">
        <v>4</v>
      </c>
      <c r="Q31" s="249"/>
      <c r="R31" s="248"/>
      <c r="S31" s="249"/>
      <c r="T31" s="248"/>
      <c r="U31" s="249"/>
      <c r="V31" s="248"/>
      <c r="W31" s="249"/>
      <c r="X31" s="248"/>
      <c r="Y31" s="249"/>
      <c r="Z31" s="248"/>
      <c r="AA31" s="249"/>
      <c r="AB31" s="248"/>
      <c r="AC31" s="249"/>
      <c r="AD31" s="248"/>
      <c r="AI31" s="56">
        <v>1</v>
      </c>
      <c r="AV31" s="57"/>
      <c r="AW31" s="57"/>
      <c r="AX31" s="57"/>
      <c r="AY31" s="57"/>
      <c r="AZ31" s="57"/>
    </row>
    <row r="32" spans="1:52" s="94" customFormat="1" ht="16.5" thickBot="1">
      <c r="A32" s="938" t="s">
        <v>171</v>
      </c>
      <c r="B32" s="939"/>
      <c r="C32" s="713"/>
      <c r="D32" s="714"/>
      <c r="E32" s="715"/>
      <c r="F32" s="716">
        <f>F21+F22+F25+F29+F26+F27+F28</f>
        <v>46</v>
      </c>
      <c r="G32" s="716">
        <f>G21+G22+G25+G29+G26+G27+G28</f>
        <v>1380</v>
      </c>
      <c r="H32" s="716">
        <f>H21+H22+H25+H29+H26+H27+H28</f>
        <v>100</v>
      </c>
      <c r="I32" s="716">
        <f>I21+I22+I25+I29+8+8+8</f>
        <v>60</v>
      </c>
      <c r="J32" s="716">
        <f>J21+J22+J25+J29</f>
        <v>12</v>
      </c>
      <c r="K32" s="716">
        <f>K21+K22+K25+K29+4+4+4</f>
        <v>28</v>
      </c>
      <c r="L32" s="716">
        <f>L21+L22+L26+L27+L28+L29</f>
        <v>1280</v>
      </c>
      <c r="M32" s="717">
        <f aca="true" t="shared" si="5" ref="M32:R32">SUM(M21:M31)</f>
        <v>32</v>
      </c>
      <c r="N32" s="718">
        <f t="shared" si="5"/>
        <v>4</v>
      </c>
      <c r="O32" s="718">
        <f t="shared" si="5"/>
        <v>36</v>
      </c>
      <c r="P32" s="718">
        <f t="shared" si="5"/>
        <v>4</v>
      </c>
      <c r="Q32" s="718">
        <f t="shared" si="5"/>
        <v>24</v>
      </c>
      <c r="R32" s="718">
        <f t="shared" si="5"/>
        <v>0</v>
      </c>
      <c r="S32" s="719">
        <f aca="true" t="shared" si="6" ref="S32:AD32">SUM(S21:S31)</f>
        <v>0</v>
      </c>
      <c r="T32" s="718">
        <f t="shared" si="6"/>
        <v>0</v>
      </c>
      <c r="U32" s="719">
        <f t="shared" si="6"/>
        <v>0</v>
      </c>
      <c r="V32" s="718">
        <f t="shared" si="6"/>
        <v>0</v>
      </c>
      <c r="W32" s="719">
        <f t="shared" si="6"/>
        <v>0</v>
      </c>
      <c r="X32" s="718">
        <f t="shared" si="6"/>
        <v>0</v>
      </c>
      <c r="Y32" s="719">
        <f t="shared" si="6"/>
        <v>0</v>
      </c>
      <c r="Z32" s="718">
        <f t="shared" si="6"/>
        <v>0</v>
      </c>
      <c r="AA32" s="719">
        <f t="shared" si="6"/>
        <v>0</v>
      </c>
      <c r="AB32" s="718">
        <f t="shared" si="6"/>
        <v>0</v>
      </c>
      <c r="AC32" s="719">
        <f t="shared" si="6"/>
        <v>0</v>
      </c>
      <c r="AD32" s="718">
        <f t="shared" si="6"/>
        <v>0</v>
      </c>
      <c r="AN32" s="56" t="s">
        <v>246</v>
      </c>
      <c r="AO32" s="56"/>
      <c r="AP32" s="94" t="s">
        <v>249</v>
      </c>
      <c r="AV32" s="102"/>
      <c r="AW32" s="102"/>
      <c r="AX32" s="102"/>
      <c r="AY32" s="102"/>
      <c r="AZ32" s="102"/>
    </row>
    <row r="33" spans="1:52" s="56" customFormat="1" ht="19.5" customHeight="1" thickBot="1">
      <c r="A33" s="940" t="s">
        <v>167</v>
      </c>
      <c r="B33" s="941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N33" s="56" t="s">
        <v>25</v>
      </c>
      <c r="AO33" s="56" t="s">
        <v>247</v>
      </c>
      <c r="AP33" s="56" t="s">
        <v>25</v>
      </c>
      <c r="AQ33" s="56" t="s">
        <v>247</v>
      </c>
      <c r="AV33" s="57"/>
      <c r="AW33" s="57"/>
      <c r="AX33" s="57"/>
      <c r="AY33" s="57"/>
      <c r="AZ33" s="57"/>
    </row>
    <row r="34" spans="1:52" s="56" customFormat="1" ht="19.5" customHeight="1">
      <c r="A34" s="253">
        <v>1</v>
      </c>
      <c r="B34" s="254" t="s">
        <v>91</v>
      </c>
      <c r="C34" s="255">
        <v>5</v>
      </c>
      <c r="D34" s="256"/>
      <c r="E34" s="256"/>
      <c r="F34" s="257">
        <v>5</v>
      </c>
      <c r="G34" s="258">
        <f>F34*30</f>
        <v>150</v>
      </c>
      <c r="H34" s="140">
        <v>12</v>
      </c>
      <c r="I34" s="202" t="s">
        <v>263</v>
      </c>
      <c r="J34" s="367"/>
      <c r="K34" s="202" t="s">
        <v>215</v>
      </c>
      <c r="L34" s="132">
        <f aca="true" t="shared" si="7" ref="L34:L39">G34-H34</f>
        <v>138</v>
      </c>
      <c r="M34" s="259"/>
      <c r="N34" s="202"/>
      <c r="O34" s="202"/>
      <c r="P34" s="202"/>
      <c r="Q34" s="202"/>
      <c r="R34" s="202"/>
      <c r="S34" s="202"/>
      <c r="T34" s="202"/>
      <c r="U34" s="260">
        <v>12</v>
      </c>
      <c r="V34" s="260">
        <v>0</v>
      </c>
      <c r="W34" s="202"/>
      <c r="X34" s="202"/>
      <c r="Y34" s="202"/>
      <c r="Z34" s="202"/>
      <c r="AA34" s="202"/>
      <c r="AB34" s="202"/>
      <c r="AC34" s="202"/>
      <c r="AD34" s="202"/>
      <c r="AI34" s="56">
        <v>1</v>
      </c>
      <c r="AJ34" s="53" t="s">
        <v>268</v>
      </c>
      <c r="AK34" s="639">
        <f>SUMIF(AI$34:AI$73,AI3,F$34:F$73)</f>
        <v>5</v>
      </c>
      <c r="AM34" s="56">
        <f>SUM(M34:AH34)</f>
        <v>12</v>
      </c>
      <c r="AN34" s="57">
        <v>4</v>
      </c>
      <c r="AO34" s="57"/>
      <c r="AP34" s="57"/>
      <c r="AQ34" s="57">
        <v>2</v>
      </c>
      <c r="AV34" s="57"/>
      <c r="AW34" s="57"/>
      <c r="AX34" s="57"/>
      <c r="AY34" s="57"/>
      <c r="AZ34" s="57"/>
    </row>
    <row r="35" spans="1:52" s="56" customFormat="1" ht="19.5" customHeight="1">
      <c r="A35" s="261">
        <v>2</v>
      </c>
      <c r="B35" s="262" t="s">
        <v>93</v>
      </c>
      <c r="C35" s="260"/>
      <c r="D35" s="260">
        <v>4</v>
      </c>
      <c r="E35" s="202"/>
      <c r="F35" s="257">
        <v>5</v>
      </c>
      <c r="G35" s="258">
        <f>F35*30</f>
        <v>150</v>
      </c>
      <c r="H35" s="140">
        <v>8</v>
      </c>
      <c r="I35" s="202" t="s">
        <v>263</v>
      </c>
      <c r="J35" s="367"/>
      <c r="K35" s="202"/>
      <c r="L35" s="132">
        <f t="shared" si="7"/>
        <v>142</v>
      </c>
      <c r="M35" s="259"/>
      <c r="N35" s="223"/>
      <c r="O35" s="226"/>
      <c r="P35" s="223"/>
      <c r="Q35" s="226"/>
      <c r="R35" s="223"/>
      <c r="S35" s="222">
        <v>8</v>
      </c>
      <c r="T35" s="227">
        <v>0</v>
      </c>
      <c r="U35" s="226"/>
      <c r="V35" s="223"/>
      <c r="W35" s="226"/>
      <c r="X35" s="223"/>
      <c r="Y35" s="226"/>
      <c r="Z35" s="223"/>
      <c r="AA35" s="226"/>
      <c r="AB35" s="223"/>
      <c r="AC35" s="226"/>
      <c r="AD35" s="223"/>
      <c r="AI35" s="56">
        <v>2</v>
      </c>
      <c r="AJ35" s="53" t="s">
        <v>269</v>
      </c>
      <c r="AK35" s="639">
        <f>SUMIF(AI$34:AI$73,AI4,F$34:F$73)</f>
        <v>22</v>
      </c>
      <c r="AM35" s="56">
        <f>SUM(M35:AH35)</f>
        <v>8</v>
      </c>
      <c r="AN35" s="57">
        <v>4</v>
      </c>
      <c r="AO35" s="57"/>
      <c r="AP35" s="57"/>
      <c r="AQ35" s="57">
        <v>2</v>
      </c>
      <c r="AV35" s="57"/>
      <c r="AW35" s="57" t="s">
        <v>284</v>
      </c>
      <c r="AX35" s="57"/>
      <c r="AY35" s="57"/>
      <c r="AZ35" s="57"/>
    </row>
    <row r="36" spans="1:52" s="56" customFormat="1" ht="19.5" customHeight="1">
      <c r="A36" s="140">
        <v>3</v>
      </c>
      <c r="B36" s="254" t="s">
        <v>95</v>
      </c>
      <c r="C36" s="260">
        <v>4</v>
      </c>
      <c r="D36" s="260"/>
      <c r="E36" s="202"/>
      <c r="F36" s="142">
        <v>5</v>
      </c>
      <c r="G36" s="258">
        <f>F36*30</f>
        <v>150</v>
      </c>
      <c r="H36" s="140">
        <v>12</v>
      </c>
      <c r="I36" s="202" t="s">
        <v>263</v>
      </c>
      <c r="J36" s="367"/>
      <c r="K36" s="202" t="s">
        <v>215</v>
      </c>
      <c r="L36" s="132">
        <f t="shared" si="7"/>
        <v>138</v>
      </c>
      <c r="M36" s="259"/>
      <c r="N36" s="202"/>
      <c r="O36" s="202"/>
      <c r="P36" s="202"/>
      <c r="Q36" s="260"/>
      <c r="R36" s="260"/>
      <c r="S36" s="260">
        <v>12</v>
      </c>
      <c r="T36" s="260">
        <v>0</v>
      </c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I36" s="56">
        <v>2</v>
      </c>
      <c r="AJ36" s="53" t="s">
        <v>270</v>
      </c>
      <c r="AK36" s="639">
        <f>SUMIF(AI$34:AI$73,AI5,F$34:F$73)</f>
        <v>52</v>
      </c>
      <c r="AM36" s="56">
        <f>SUM(M36:AH36)</f>
        <v>12</v>
      </c>
      <c r="AN36" s="57">
        <v>4</v>
      </c>
      <c r="AO36" s="57"/>
      <c r="AP36" s="57"/>
      <c r="AQ36" s="57">
        <v>2</v>
      </c>
      <c r="AV36" s="57"/>
      <c r="AW36" s="57"/>
      <c r="AX36" s="57"/>
      <c r="AY36" s="57"/>
      <c r="AZ36" s="57"/>
    </row>
    <row r="37" spans="1:52" s="94" customFormat="1" ht="36" customHeight="1" thickBot="1">
      <c r="A37" s="201">
        <v>4</v>
      </c>
      <c r="B37" s="720" t="s">
        <v>113</v>
      </c>
      <c r="C37" s="201"/>
      <c r="D37" s="201">
        <v>8</v>
      </c>
      <c r="E37" s="324"/>
      <c r="F37" s="336">
        <v>3</v>
      </c>
      <c r="G37" s="287">
        <f>F37*30</f>
        <v>90</v>
      </c>
      <c r="H37" s="201">
        <v>4</v>
      </c>
      <c r="I37" s="288">
        <v>4</v>
      </c>
      <c r="J37" s="201"/>
      <c r="K37" s="246">
        <f>H37-I37</f>
        <v>0</v>
      </c>
      <c r="L37" s="132">
        <f t="shared" si="7"/>
        <v>86</v>
      </c>
      <c r="M37" s="289"/>
      <c r="N37" s="198"/>
      <c r="O37" s="290"/>
      <c r="P37" s="198"/>
      <c r="Q37" s="290"/>
      <c r="R37" s="198"/>
      <c r="S37" s="290"/>
      <c r="T37" s="198"/>
      <c r="U37" s="290"/>
      <c r="V37" s="198"/>
      <c r="W37" s="290"/>
      <c r="X37" s="198"/>
      <c r="Y37" s="290"/>
      <c r="Z37" s="198"/>
      <c r="AA37" s="196">
        <v>4</v>
      </c>
      <c r="AB37" s="230">
        <v>0</v>
      </c>
      <c r="AC37" s="290"/>
      <c r="AD37" s="198"/>
      <c r="AI37" s="94">
        <v>4</v>
      </c>
      <c r="AJ37" s="53" t="s">
        <v>271</v>
      </c>
      <c r="AK37" s="639">
        <f>SUMIF(AI$34:AI$73,AI6,F$34:F$73)</f>
        <v>31</v>
      </c>
      <c r="AM37" s="56">
        <f>SUM(M37:AH37)</f>
        <v>4</v>
      </c>
      <c r="AN37" s="57">
        <f>I37</f>
        <v>4</v>
      </c>
      <c r="AO37" s="102"/>
      <c r="AP37" s="102"/>
      <c r="AQ37" s="102"/>
      <c r="AV37" s="102"/>
      <c r="AW37" s="102"/>
      <c r="AX37" s="102"/>
      <c r="AY37" s="102" t="s">
        <v>284</v>
      </c>
      <c r="AZ37" s="102"/>
    </row>
    <row r="38" spans="1:52" s="56" customFormat="1" ht="19.5" customHeight="1" thickBot="1">
      <c r="A38" s="170">
        <v>5</v>
      </c>
      <c r="B38" s="171" t="s">
        <v>97</v>
      </c>
      <c r="C38" s="172"/>
      <c r="D38" s="208"/>
      <c r="E38" s="275"/>
      <c r="F38" s="721">
        <f>F39+F40</f>
        <v>7</v>
      </c>
      <c r="G38" s="277">
        <f>G39+G40</f>
        <v>210</v>
      </c>
      <c r="H38" s="178">
        <f>H39+H40</f>
        <v>16</v>
      </c>
      <c r="I38" s="178">
        <v>8</v>
      </c>
      <c r="J38" s="278"/>
      <c r="K38" s="179">
        <v>8</v>
      </c>
      <c r="L38" s="132">
        <f t="shared" si="7"/>
        <v>194</v>
      </c>
      <c r="M38" s="232"/>
      <c r="N38" s="174"/>
      <c r="O38" s="232"/>
      <c r="P38" s="174"/>
      <c r="Q38" s="232"/>
      <c r="R38" s="174"/>
      <c r="S38" s="232"/>
      <c r="T38" s="174"/>
      <c r="U38" s="232"/>
      <c r="V38" s="174"/>
      <c r="W38" s="232"/>
      <c r="X38" s="174"/>
      <c r="Y38" s="232"/>
      <c r="Z38" s="174"/>
      <c r="AA38" s="232"/>
      <c r="AB38" s="174"/>
      <c r="AC38" s="232"/>
      <c r="AD38" s="174"/>
      <c r="AJ38" s="53" t="s">
        <v>272</v>
      </c>
      <c r="AK38" s="639">
        <f>SUMIF(AI$34:AI$73,AI7,F$34:F$73)</f>
        <v>0</v>
      </c>
      <c r="AN38" s="57"/>
      <c r="AO38" s="57"/>
      <c r="AP38" s="57"/>
      <c r="AQ38" s="57"/>
      <c r="AV38" s="57"/>
      <c r="AW38" s="57"/>
      <c r="AX38" s="57"/>
      <c r="AY38" s="57"/>
      <c r="AZ38" s="57"/>
    </row>
    <row r="39" spans="1:52" s="56" customFormat="1" ht="19.5" customHeight="1">
      <c r="A39" s="209" t="s">
        <v>143</v>
      </c>
      <c r="B39" s="279" t="s">
        <v>132</v>
      </c>
      <c r="C39" s="280">
        <v>5</v>
      </c>
      <c r="D39" s="280"/>
      <c r="E39" s="211"/>
      <c r="F39" s="722">
        <v>6</v>
      </c>
      <c r="G39" s="282">
        <f aca="true" t="shared" si="8" ref="G39:G45">F39*30</f>
        <v>180</v>
      </c>
      <c r="H39" s="238">
        <v>12</v>
      </c>
      <c r="I39" s="202" t="s">
        <v>213</v>
      </c>
      <c r="J39" s="127"/>
      <c r="K39" s="202" t="s">
        <v>214</v>
      </c>
      <c r="L39" s="132">
        <f t="shared" si="7"/>
        <v>168</v>
      </c>
      <c r="M39" s="283"/>
      <c r="N39" s="212"/>
      <c r="O39" s="217"/>
      <c r="P39" s="212"/>
      <c r="Q39" s="217"/>
      <c r="R39" s="212"/>
      <c r="S39" s="218"/>
      <c r="T39" s="284"/>
      <c r="U39" s="218">
        <v>8</v>
      </c>
      <c r="V39" s="284">
        <v>4</v>
      </c>
      <c r="W39" s="217"/>
      <c r="X39" s="212"/>
      <c r="Y39" s="217"/>
      <c r="Z39" s="212"/>
      <c r="AA39" s="217"/>
      <c r="AB39" s="212"/>
      <c r="AC39" s="217"/>
      <c r="AD39" s="212"/>
      <c r="AI39" s="56">
        <v>3</v>
      </c>
      <c r="AK39" s="647">
        <f>SUM(AK34:AK38)</f>
        <v>110</v>
      </c>
      <c r="AN39" s="57" t="str">
        <f>I39</f>
        <v>6/2</v>
      </c>
      <c r="AO39" s="57"/>
      <c r="AP39" s="57"/>
      <c r="AQ39" s="57"/>
      <c r="AV39" s="57"/>
      <c r="AW39" s="57"/>
      <c r="AX39" s="57" t="s">
        <v>284</v>
      </c>
      <c r="AY39" s="57"/>
      <c r="AZ39" s="57"/>
    </row>
    <row r="40" spans="1:52" s="56" customFormat="1" ht="19.5" customHeight="1" thickBot="1">
      <c r="A40" s="194" t="s">
        <v>144</v>
      </c>
      <c r="B40" s="285" t="s">
        <v>133</v>
      </c>
      <c r="C40" s="243"/>
      <c r="D40" s="243"/>
      <c r="E40" s="243">
        <v>6</v>
      </c>
      <c r="F40" s="723">
        <v>1</v>
      </c>
      <c r="G40" s="287">
        <f t="shared" si="8"/>
        <v>30</v>
      </c>
      <c r="H40" s="201">
        <v>4</v>
      </c>
      <c r="I40" s="288"/>
      <c r="J40" s="201"/>
      <c r="K40" s="246">
        <v>4</v>
      </c>
      <c r="L40" s="246">
        <f aca="true" t="shared" si="9" ref="L40:L45">G40-H40</f>
        <v>26</v>
      </c>
      <c r="M40" s="289"/>
      <c r="N40" s="198"/>
      <c r="O40" s="290"/>
      <c r="P40" s="198"/>
      <c r="Q40" s="290"/>
      <c r="R40" s="198"/>
      <c r="S40" s="290"/>
      <c r="T40" s="198"/>
      <c r="U40" s="196"/>
      <c r="V40" s="230"/>
      <c r="W40" s="196">
        <v>4</v>
      </c>
      <c r="X40" s="198" t="s">
        <v>238</v>
      </c>
      <c r="Y40" s="290"/>
      <c r="Z40" s="198"/>
      <c r="AA40" s="290"/>
      <c r="AB40" s="198"/>
      <c r="AC40" s="290"/>
      <c r="AD40" s="198"/>
      <c r="AI40" s="56">
        <v>3</v>
      </c>
      <c r="AN40" s="57">
        <f>I40</f>
        <v>0</v>
      </c>
      <c r="AO40" s="57"/>
      <c r="AP40" s="57">
        <v>4</v>
      </c>
      <c r="AQ40" s="57"/>
      <c r="AV40" s="57"/>
      <c r="AW40" s="57"/>
      <c r="AX40" s="57" t="s">
        <v>284</v>
      </c>
      <c r="AY40" s="57"/>
      <c r="AZ40" s="57"/>
    </row>
    <row r="41" spans="1:52" s="56" customFormat="1" ht="19.5" customHeight="1" thickBot="1">
      <c r="A41" s="291" t="s">
        <v>89</v>
      </c>
      <c r="B41" s="292" t="s">
        <v>98</v>
      </c>
      <c r="C41" s="208"/>
      <c r="D41" s="208"/>
      <c r="E41" s="173"/>
      <c r="F41" s="318">
        <f>F42+F43</f>
        <v>6</v>
      </c>
      <c r="G41" s="294">
        <f t="shared" si="8"/>
        <v>180</v>
      </c>
      <c r="H41" s="178">
        <f>H42+H43</f>
        <v>16</v>
      </c>
      <c r="I41" s="178">
        <v>8</v>
      </c>
      <c r="J41" s="177"/>
      <c r="K41" s="179">
        <f>H41-I41</f>
        <v>8</v>
      </c>
      <c r="L41" s="180">
        <f t="shared" si="9"/>
        <v>164</v>
      </c>
      <c r="M41" s="295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  <c r="AN41" s="57"/>
      <c r="AO41" s="57"/>
      <c r="AP41" s="57"/>
      <c r="AQ41" s="57"/>
      <c r="AV41" s="57"/>
      <c r="AW41" s="57"/>
      <c r="AX41" s="57"/>
      <c r="AY41" s="57"/>
      <c r="AZ41" s="57"/>
    </row>
    <row r="42" spans="1:52" s="56" customFormat="1" ht="19.5" customHeight="1">
      <c r="A42" s="211" t="s">
        <v>85</v>
      </c>
      <c r="B42" s="236" t="s">
        <v>99</v>
      </c>
      <c r="C42" s="280">
        <v>5</v>
      </c>
      <c r="D42" s="211"/>
      <c r="E42" s="211"/>
      <c r="F42" s="722">
        <v>5</v>
      </c>
      <c r="G42" s="282">
        <f t="shared" si="8"/>
        <v>150</v>
      </c>
      <c r="H42" s="127">
        <v>12</v>
      </c>
      <c r="I42" s="202" t="s">
        <v>213</v>
      </c>
      <c r="J42" s="127"/>
      <c r="K42" s="202" t="s">
        <v>214</v>
      </c>
      <c r="L42" s="124">
        <f t="shared" si="9"/>
        <v>138</v>
      </c>
      <c r="M42" s="211"/>
      <c r="N42" s="211"/>
      <c r="O42" s="211"/>
      <c r="P42" s="211"/>
      <c r="Q42" s="211"/>
      <c r="R42" s="211"/>
      <c r="S42" s="211"/>
      <c r="T42" s="211"/>
      <c r="U42" s="280">
        <v>8</v>
      </c>
      <c r="V42" s="280">
        <v>4</v>
      </c>
      <c r="W42" s="211"/>
      <c r="X42" s="211"/>
      <c r="Y42" s="211"/>
      <c r="Z42" s="211"/>
      <c r="AA42" s="211"/>
      <c r="AB42" s="211"/>
      <c r="AC42" s="211"/>
      <c r="AD42" s="211"/>
      <c r="AI42" s="56">
        <v>3</v>
      </c>
      <c r="AN42" s="57" t="str">
        <f>I42</f>
        <v>6/2</v>
      </c>
      <c r="AO42" s="57"/>
      <c r="AP42" s="57"/>
      <c r="AQ42" s="57"/>
      <c r="AV42" s="57"/>
      <c r="AW42" s="57"/>
      <c r="AX42" s="57" t="s">
        <v>284</v>
      </c>
      <c r="AY42" s="57"/>
      <c r="AZ42" s="57"/>
    </row>
    <row r="43" spans="1:52" s="56" customFormat="1" ht="19.5" customHeight="1">
      <c r="A43" s="296" t="s">
        <v>87</v>
      </c>
      <c r="B43" s="242" t="s">
        <v>100</v>
      </c>
      <c r="C43" s="243"/>
      <c r="D43" s="197"/>
      <c r="E43" s="243">
        <v>6</v>
      </c>
      <c r="F43" s="723">
        <v>1</v>
      </c>
      <c r="G43" s="287">
        <f t="shared" si="8"/>
        <v>30</v>
      </c>
      <c r="H43" s="201">
        <v>4</v>
      </c>
      <c r="I43" s="288"/>
      <c r="J43" s="201"/>
      <c r="K43" s="246">
        <v>4</v>
      </c>
      <c r="L43" s="246">
        <f t="shared" si="9"/>
        <v>26</v>
      </c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243">
        <v>4</v>
      </c>
      <c r="X43" s="197" t="s">
        <v>238</v>
      </c>
      <c r="Y43" s="197"/>
      <c r="Z43" s="197"/>
      <c r="AA43" s="197"/>
      <c r="AB43" s="197"/>
      <c r="AC43" s="197"/>
      <c r="AD43" s="197"/>
      <c r="AI43" s="56">
        <v>3</v>
      </c>
      <c r="AN43" s="57">
        <f>I43</f>
        <v>0</v>
      </c>
      <c r="AO43" s="57"/>
      <c r="AP43" s="57">
        <v>4</v>
      </c>
      <c r="AQ43" s="57"/>
      <c r="AV43" s="57"/>
      <c r="AW43" s="57"/>
      <c r="AX43" s="57" t="s">
        <v>284</v>
      </c>
      <c r="AY43" s="57"/>
      <c r="AZ43" s="57"/>
    </row>
    <row r="44" spans="1:52" s="95" customFormat="1" ht="18" customHeight="1" hidden="1" thickBot="1">
      <c r="A44" s="291" t="s">
        <v>88</v>
      </c>
      <c r="B44" s="724" t="s">
        <v>103</v>
      </c>
      <c r="C44" s="278"/>
      <c r="D44" s="177"/>
      <c r="E44" s="725"/>
      <c r="F44" s="726">
        <f>F45+F46+F49+F52+F53+F54+F55</f>
        <v>31.5</v>
      </c>
      <c r="G44" s="277">
        <f t="shared" si="8"/>
        <v>945</v>
      </c>
      <c r="H44" s="179">
        <f>H45+H47+H50+H51+H53+H52+H54+H56+H57+H48</f>
        <v>76</v>
      </c>
      <c r="I44" s="179">
        <v>12</v>
      </c>
      <c r="J44" s="278"/>
      <c r="K44" s="179">
        <v>16</v>
      </c>
      <c r="L44" s="234">
        <f t="shared" si="9"/>
        <v>869</v>
      </c>
      <c r="M44" s="232"/>
      <c r="N44" s="174"/>
      <c r="O44" s="232"/>
      <c r="P44" s="174"/>
      <c r="Q44" s="232"/>
      <c r="R44" s="174"/>
      <c r="S44" s="232"/>
      <c r="T44" s="174"/>
      <c r="U44" s="232"/>
      <c r="V44" s="174"/>
      <c r="W44" s="232"/>
      <c r="X44" s="174"/>
      <c r="Y44" s="232"/>
      <c r="Z44" s="174"/>
      <c r="AA44" s="232"/>
      <c r="AB44" s="174"/>
      <c r="AC44" s="232"/>
      <c r="AD44" s="174"/>
      <c r="AN44" s="57"/>
      <c r="AO44" s="103"/>
      <c r="AP44" s="103"/>
      <c r="AQ44" s="103"/>
      <c r="AV44" s="103"/>
      <c r="AW44" s="103"/>
      <c r="AX44" s="103"/>
      <c r="AY44" s="103"/>
      <c r="AZ44" s="103"/>
    </row>
    <row r="45" spans="1:52" s="56" customFormat="1" ht="29.25" customHeight="1" thickBot="1">
      <c r="A45" s="308" t="s">
        <v>145</v>
      </c>
      <c r="B45" s="309" t="s">
        <v>146</v>
      </c>
      <c r="C45" s="310"/>
      <c r="D45" s="311">
        <v>5</v>
      </c>
      <c r="E45" s="312"/>
      <c r="F45" s="727">
        <v>5</v>
      </c>
      <c r="G45" s="313">
        <f t="shared" si="8"/>
        <v>150</v>
      </c>
      <c r="H45" s="310">
        <v>8</v>
      </c>
      <c r="I45" s="314">
        <v>8</v>
      </c>
      <c r="J45" s="310"/>
      <c r="K45" s="315"/>
      <c r="L45" s="315">
        <f t="shared" si="9"/>
        <v>142</v>
      </c>
      <c r="M45" s="316"/>
      <c r="N45" s="316"/>
      <c r="O45" s="316"/>
      <c r="P45" s="316"/>
      <c r="Q45" s="316"/>
      <c r="R45" s="316"/>
      <c r="S45" s="316"/>
      <c r="T45" s="316"/>
      <c r="U45" s="728">
        <v>8</v>
      </c>
      <c r="V45" s="316" t="s">
        <v>238</v>
      </c>
      <c r="W45" s="316"/>
      <c r="X45" s="316"/>
      <c r="Y45" s="316"/>
      <c r="Z45" s="316"/>
      <c r="AA45" s="316"/>
      <c r="AB45" s="316"/>
      <c r="AC45" s="316"/>
      <c r="AD45" s="316"/>
      <c r="AI45" s="56">
        <v>3</v>
      </c>
      <c r="AN45" s="57">
        <f>I45</f>
        <v>8</v>
      </c>
      <c r="AO45" s="57"/>
      <c r="AP45" s="57"/>
      <c r="AQ45" s="57"/>
      <c r="AV45" s="57"/>
      <c r="AW45" s="57"/>
      <c r="AX45" s="57" t="s">
        <v>284</v>
      </c>
      <c r="AY45" s="57"/>
      <c r="AZ45" s="57"/>
    </row>
    <row r="46" spans="1:52" s="56" customFormat="1" ht="19.5" customHeight="1" thickBot="1">
      <c r="A46" s="232" t="s">
        <v>147</v>
      </c>
      <c r="B46" s="317" t="s">
        <v>150</v>
      </c>
      <c r="C46" s="208"/>
      <c r="D46" s="173"/>
      <c r="E46" s="173"/>
      <c r="F46" s="318">
        <f>F47+F48</f>
        <v>6.5</v>
      </c>
      <c r="G46" s="294">
        <f>G47+G48</f>
        <v>195</v>
      </c>
      <c r="H46" s="177">
        <f>H47+H48</f>
        <v>16</v>
      </c>
      <c r="I46" s="319">
        <v>8</v>
      </c>
      <c r="J46" s="177"/>
      <c r="K46" s="179">
        <v>8</v>
      </c>
      <c r="L46" s="179">
        <f>L47+L48</f>
        <v>179</v>
      </c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4"/>
      <c r="AN46" s="57"/>
      <c r="AO46" s="57"/>
      <c r="AP46" s="57"/>
      <c r="AQ46" s="57"/>
      <c r="AV46" s="57"/>
      <c r="AW46" s="57"/>
      <c r="AX46" s="57"/>
      <c r="AY46" s="57"/>
      <c r="AZ46" s="57"/>
    </row>
    <row r="47" spans="1:52" s="56" customFormat="1" ht="19.5" customHeight="1">
      <c r="A47" s="211" t="s">
        <v>148</v>
      </c>
      <c r="B47" s="320" t="s">
        <v>232</v>
      </c>
      <c r="C47" s="127">
        <v>6</v>
      </c>
      <c r="D47" s="321"/>
      <c r="E47" s="322"/>
      <c r="F47" s="480">
        <v>5.5</v>
      </c>
      <c r="G47" s="282">
        <f>F47*30</f>
        <v>165</v>
      </c>
      <c r="H47" s="127">
        <v>12</v>
      </c>
      <c r="I47" s="202" t="s">
        <v>213</v>
      </c>
      <c r="J47" s="215"/>
      <c r="K47" s="202" t="s">
        <v>214</v>
      </c>
      <c r="L47" s="124">
        <f>G47-H47</f>
        <v>153</v>
      </c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80">
        <v>8</v>
      </c>
      <c r="X47" s="280">
        <v>4</v>
      </c>
      <c r="Y47" s="211"/>
      <c r="Z47" s="211"/>
      <c r="AA47" s="211"/>
      <c r="AB47" s="211"/>
      <c r="AC47" s="211"/>
      <c r="AD47" s="211"/>
      <c r="AI47" s="56">
        <v>3</v>
      </c>
      <c r="AN47" s="57">
        <v>6</v>
      </c>
      <c r="AO47" s="57">
        <v>2</v>
      </c>
      <c r="AP47" s="57">
        <v>2</v>
      </c>
      <c r="AQ47" s="57">
        <v>2</v>
      </c>
      <c r="AV47" s="57"/>
      <c r="AW47" s="57"/>
      <c r="AX47" s="57" t="s">
        <v>284</v>
      </c>
      <c r="AY47" s="57"/>
      <c r="AZ47" s="57"/>
    </row>
    <row r="48" spans="1:52" s="56" customFormat="1" ht="30" customHeight="1" thickBot="1">
      <c r="A48" s="197" t="s">
        <v>149</v>
      </c>
      <c r="B48" s="323" t="s">
        <v>151</v>
      </c>
      <c r="C48" s="201"/>
      <c r="D48" s="201"/>
      <c r="E48" s="324">
        <v>7</v>
      </c>
      <c r="F48" s="663">
        <v>1</v>
      </c>
      <c r="G48" s="287">
        <f>F48*30</f>
        <v>30</v>
      </c>
      <c r="H48" s="201">
        <v>4</v>
      </c>
      <c r="I48" s="288"/>
      <c r="J48" s="201"/>
      <c r="K48" s="246">
        <v>4</v>
      </c>
      <c r="L48" s="246">
        <f>G48-H48</f>
        <v>26</v>
      </c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243">
        <v>4</v>
      </c>
      <c r="Z48" s="243">
        <v>0</v>
      </c>
      <c r="AA48" s="197"/>
      <c r="AB48" s="197"/>
      <c r="AC48" s="197"/>
      <c r="AD48" s="197"/>
      <c r="AI48" s="56">
        <v>4</v>
      </c>
      <c r="AN48" s="57">
        <f>I48</f>
        <v>0</v>
      </c>
      <c r="AO48" s="57"/>
      <c r="AP48" s="57">
        <v>4</v>
      </c>
      <c r="AQ48" s="57"/>
      <c r="AV48" s="57"/>
      <c r="AW48" s="57"/>
      <c r="AX48" s="57"/>
      <c r="AY48" s="57" t="s">
        <v>284</v>
      </c>
      <c r="AZ48" s="57"/>
    </row>
    <row r="49" spans="1:52" s="56" customFormat="1" ht="19.5" customHeight="1" thickBot="1">
      <c r="A49" s="291" t="s">
        <v>152</v>
      </c>
      <c r="B49" s="317" t="s">
        <v>153</v>
      </c>
      <c r="C49" s="208"/>
      <c r="D49" s="173"/>
      <c r="E49" s="173"/>
      <c r="F49" s="318">
        <f>F50+F51</f>
        <v>5</v>
      </c>
      <c r="G49" s="294">
        <f>G50+G51</f>
        <v>150</v>
      </c>
      <c r="H49" s="177">
        <v>12</v>
      </c>
      <c r="I49" s="319">
        <v>6</v>
      </c>
      <c r="J49" s="177"/>
      <c r="K49" s="179">
        <v>6</v>
      </c>
      <c r="L49" s="179">
        <f>L50+L51</f>
        <v>138</v>
      </c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4"/>
      <c r="AN49" s="57"/>
      <c r="AO49" s="57"/>
      <c r="AP49" s="57"/>
      <c r="AQ49" s="57"/>
      <c r="AV49" s="57"/>
      <c r="AW49" s="57"/>
      <c r="AX49" s="57"/>
      <c r="AY49" s="57"/>
      <c r="AZ49" s="57"/>
    </row>
    <row r="50" spans="1:52" s="56" customFormat="1" ht="19.5" customHeight="1">
      <c r="A50" s="211" t="s">
        <v>154</v>
      </c>
      <c r="B50" s="320" t="s">
        <v>105</v>
      </c>
      <c r="C50" s="280">
        <v>7</v>
      </c>
      <c r="D50" s="127"/>
      <c r="E50" s="322"/>
      <c r="F50" s="480">
        <v>4</v>
      </c>
      <c r="G50" s="282">
        <f>F50*30</f>
        <v>120</v>
      </c>
      <c r="H50" s="140">
        <v>8</v>
      </c>
      <c r="I50" s="202" t="s">
        <v>216</v>
      </c>
      <c r="J50" s="367"/>
      <c r="K50" s="202" t="s">
        <v>217</v>
      </c>
      <c r="L50" s="124">
        <f>G50-H50</f>
        <v>112</v>
      </c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80">
        <v>8</v>
      </c>
      <c r="Z50" s="280">
        <v>0</v>
      </c>
      <c r="AA50" s="211"/>
      <c r="AB50" s="211"/>
      <c r="AC50" s="211"/>
      <c r="AD50" s="211"/>
      <c r="AI50" s="56">
        <v>4</v>
      </c>
      <c r="AN50" s="57">
        <v>4</v>
      </c>
      <c r="AO50" s="57"/>
      <c r="AP50" s="57"/>
      <c r="AQ50" s="57">
        <v>2</v>
      </c>
      <c r="AV50" s="57"/>
      <c r="AW50" s="57"/>
      <c r="AX50" s="57"/>
      <c r="AY50" s="57" t="s">
        <v>284</v>
      </c>
      <c r="AZ50" s="57"/>
    </row>
    <row r="51" spans="1:52" s="56" customFormat="1" ht="19.5" customHeight="1">
      <c r="A51" s="202" t="s">
        <v>154</v>
      </c>
      <c r="B51" s="326" t="s">
        <v>106</v>
      </c>
      <c r="C51" s="140"/>
      <c r="D51" s="140"/>
      <c r="E51" s="327">
        <v>8</v>
      </c>
      <c r="F51" s="729">
        <v>1</v>
      </c>
      <c r="G51" s="258">
        <f>F51*30</f>
        <v>30</v>
      </c>
      <c r="H51" s="140">
        <v>4</v>
      </c>
      <c r="I51" s="329"/>
      <c r="J51" s="140"/>
      <c r="K51" s="132">
        <v>4</v>
      </c>
      <c r="L51" s="132">
        <f>G51-H51</f>
        <v>26</v>
      </c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60">
        <v>4</v>
      </c>
      <c r="AB51" s="260">
        <v>0</v>
      </c>
      <c r="AC51" s="202"/>
      <c r="AD51" s="202"/>
      <c r="AI51" s="56">
        <v>4</v>
      </c>
      <c r="AN51" s="57">
        <f>I51</f>
        <v>0</v>
      </c>
      <c r="AO51" s="57"/>
      <c r="AP51" s="57">
        <v>4</v>
      </c>
      <c r="AQ51" s="57"/>
      <c r="AV51" s="57"/>
      <c r="AW51" s="57"/>
      <c r="AX51" s="57"/>
      <c r="AY51" s="57" t="s">
        <v>284</v>
      </c>
      <c r="AZ51" s="57"/>
    </row>
    <row r="52" spans="1:52" s="56" customFormat="1" ht="19.5" customHeight="1">
      <c r="A52" s="202" t="s">
        <v>155</v>
      </c>
      <c r="B52" s="330" t="s">
        <v>108</v>
      </c>
      <c r="C52" s="140"/>
      <c r="D52" s="140">
        <v>8</v>
      </c>
      <c r="E52" s="331"/>
      <c r="F52" s="332">
        <v>3.5</v>
      </c>
      <c r="G52" s="258">
        <f>F52*30</f>
        <v>105</v>
      </c>
      <c r="H52" s="140">
        <v>8</v>
      </c>
      <c r="I52" s="329">
        <v>8</v>
      </c>
      <c r="J52" s="140"/>
      <c r="K52" s="132">
        <f>H52-I52</f>
        <v>0</v>
      </c>
      <c r="L52" s="132">
        <f>G52-H52</f>
        <v>97</v>
      </c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60">
        <v>8</v>
      </c>
      <c r="AB52" s="260">
        <v>0</v>
      </c>
      <c r="AC52" s="202"/>
      <c r="AD52" s="202"/>
      <c r="AI52" s="56">
        <v>4</v>
      </c>
      <c r="AN52" s="57">
        <f>I52</f>
        <v>8</v>
      </c>
      <c r="AO52" s="57"/>
      <c r="AP52" s="57"/>
      <c r="AQ52" s="57"/>
      <c r="AV52" s="57"/>
      <c r="AW52" s="57"/>
      <c r="AX52" s="57"/>
      <c r="AY52" s="57" t="s">
        <v>284</v>
      </c>
      <c r="AZ52" s="57"/>
    </row>
    <row r="53" spans="1:52" s="56" customFormat="1" ht="19.5" customHeight="1">
      <c r="A53" s="202" t="s">
        <v>156</v>
      </c>
      <c r="B53" s="326" t="s">
        <v>107</v>
      </c>
      <c r="C53" s="140"/>
      <c r="D53" s="140">
        <v>7</v>
      </c>
      <c r="E53" s="333"/>
      <c r="F53" s="332">
        <v>3.5</v>
      </c>
      <c r="G53" s="258">
        <f>F53*30</f>
        <v>105</v>
      </c>
      <c r="H53" s="140">
        <v>8</v>
      </c>
      <c r="I53" s="202" t="s">
        <v>216</v>
      </c>
      <c r="J53" s="367"/>
      <c r="K53" s="202" t="s">
        <v>217</v>
      </c>
      <c r="L53" s="132">
        <f>G53-H53</f>
        <v>97</v>
      </c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60">
        <v>8</v>
      </c>
      <c r="Z53" s="260">
        <v>0</v>
      </c>
      <c r="AA53" s="202"/>
      <c r="AB53" s="202"/>
      <c r="AC53" s="202"/>
      <c r="AD53" s="202"/>
      <c r="AI53" s="56">
        <v>4</v>
      </c>
      <c r="AN53" s="57">
        <v>4</v>
      </c>
      <c r="AO53" s="57"/>
      <c r="AP53" s="57"/>
      <c r="AQ53" s="57">
        <v>2</v>
      </c>
      <c r="AV53" s="57"/>
      <c r="AW53" s="57"/>
      <c r="AX53" s="57"/>
      <c r="AY53" s="57" t="s">
        <v>284</v>
      </c>
      <c r="AZ53" s="57"/>
    </row>
    <row r="54" spans="1:52" s="56" customFormat="1" ht="19.5" customHeight="1" thickBot="1">
      <c r="A54" s="197" t="s">
        <v>157</v>
      </c>
      <c r="B54" s="334" t="s">
        <v>109</v>
      </c>
      <c r="C54" s="201">
        <v>8</v>
      </c>
      <c r="D54" s="201"/>
      <c r="E54" s="335"/>
      <c r="F54" s="332">
        <v>3.5</v>
      </c>
      <c r="G54" s="287">
        <f>F54*30</f>
        <v>105</v>
      </c>
      <c r="H54" s="140">
        <v>8</v>
      </c>
      <c r="I54" s="202" t="s">
        <v>216</v>
      </c>
      <c r="J54" s="367"/>
      <c r="K54" s="202" t="s">
        <v>217</v>
      </c>
      <c r="L54" s="246">
        <f>G54-H54</f>
        <v>97</v>
      </c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243">
        <v>8</v>
      </c>
      <c r="AB54" s="243">
        <v>0</v>
      </c>
      <c r="AC54" s="197"/>
      <c r="AD54" s="197"/>
      <c r="AI54" s="56">
        <v>4</v>
      </c>
      <c r="AN54" s="57">
        <v>4</v>
      </c>
      <c r="AO54" s="57"/>
      <c r="AP54" s="57"/>
      <c r="AQ54" s="57">
        <v>2</v>
      </c>
      <c r="AV54" s="57"/>
      <c r="AW54" s="57"/>
      <c r="AX54" s="57"/>
      <c r="AY54" s="57" t="s">
        <v>284</v>
      </c>
      <c r="AZ54" s="57"/>
    </row>
    <row r="55" spans="1:52" s="56" customFormat="1" ht="19.5" customHeight="1" thickBot="1">
      <c r="A55" s="232" t="s">
        <v>158</v>
      </c>
      <c r="B55" s="337" t="s">
        <v>110</v>
      </c>
      <c r="C55" s="177"/>
      <c r="D55" s="177"/>
      <c r="E55" s="338"/>
      <c r="F55" s="429">
        <f>F56+F57</f>
        <v>4.5</v>
      </c>
      <c r="G55" s="294">
        <f>G56+G57</f>
        <v>135</v>
      </c>
      <c r="H55" s="177">
        <f>H56+H57</f>
        <v>16</v>
      </c>
      <c r="I55" s="319">
        <v>8</v>
      </c>
      <c r="J55" s="177"/>
      <c r="K55" s="179">
        <v>8</v>
      </c>
      <c r="L55" s="179">
        <f>L56+L57</f>
        <v>119</v>
      </c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4"/>
      <c r="AN55" s="57"/>
      <c r="AO55" s="57"/>
      <c r="AP55" s="57"/>
      <c r="AQ55" s="57"/>
      <c r="AV55" s="57"/>
      <c r="AW55" s="57"/>
      <c r="AX55" s="57"/>
      <c r="AY55" s="57"/>
      <c r="AZ55" s="57"/>
    </row>
    <row r="56" spans="1:52" s="56" customFormat="1" ht="19.5" customHeight="1">
      <c r="A56" s="211" t="s">
        <v>159</v>
      </c>
      <c r="B56" s="339" t="s">
        <v>110</v>
      </c>
      <c r="C56" s="127">
        <v>7</v>
      </c>
      <c r="D56" s="127"/>
      <c r="E56" s="322"/>
      <c r="F56" s="730">
        <v>3.5</v>
      </c>
      <c r="G56" s="282">
        <f>F56*30</f>
        <v>105</v>
      </c>
      <c r="H56" s="127">
        <v>12</v>
      </c>
      <c r="I56" s="202" t="s">
        <v>213</v>
      </c>
      <c r="J56" s="367"/>
      <c r="K56" s="202" t="s">
        <v>214</v>
      </c>
      <c r="L56" s="124">
        <f>G56-H56</f>
        <v>93</v>
      </c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80">
        <v>8</v>
      </c>
      <c r="Z56" s="280">
        <v>4</v>
      </c>
      <c r="AA56" s="211"/>
      <c r="AB56" s="211"/>
      <c r="AC56" s="211"/>
      <c r="AD56" s="211"/>
      <c r="AI56" s="56">
        <v>4</v>
      </c>
      <c r="AN56" s="57" t="str">
        <f>I56</f>
        <v>6/2</v>
      </c>
      <c r="AO56" s="57"/>
      <c r="AP56" s="57"/>
      <c r="AQ56" s="57">
        <v>6</v>
      </c>
      <c r="AV56" s="57"/>
      <c r="AW56" s="57"/>
      <c r="AX56" s="57"/>
      <c r="AY56" s="57" t="s">
        <v>284</v>
      </c>
      <c r="AZ56" s="57"/>
    </row>
    <row r="57" spans="1:52" s="56" customFormat="1" ht="34.5" customHeight="1">
      <c r="A57" s="202" t="s">
        <v>160</v>
      </c>
      <c r="B57" s="340" t="s">
        <v>111</v>
      </c>
      <c r="C57" s="140"/>
      <c r="D57" s="140"/>
      <c r="E57" s="333">
        <v>8</v>
      </c>
      <c r="F57" s="332">
        <v>1</v>
      </c>
      <c r="G57" s="258">
        <f>F57*30</f>
        <v>30</v>
      </c>
      <c r="H57" s="140">
        <v>4</v>
      </c>
      <c r="I57" s="329"/>
      <c r="J57" s="140"/>
      <c r="K57" s="132">
        <v>4</v>
      </c>
      <c r="L57" s="132">
        <f>G57-H57</f>
        <v>26</v>
      </c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60">
        <v>4</v>
      </c>
      <c r="AB57" s="260">
        <v>0</v>
      </c>
      <c r="AC57" s="202"/>
      <c r="AD57" s="202"/>
      <c r="AI57" s="56">
        <v>4</v>
      </c>
      <c r="AN57" s="57">
        <f>I57</f>
        <v>0</v>
      </c>
      <c r="AO57" s="57"/>
      <c r="AP57" s="57">
        <v>4</v>
      </c>
      <c r="AQ57" s="57"/>
      <c r="AV57" s="57"/>
      <c r="AW57" s="57"/>
      <c r="AX57" s="57"/>
      <c r="AY57" s="57" t="s">
        <v>284</v>
      </c>
      <c r="AZ57" s="57"/>
    </row>
    <row r="58" spans="1:52" s="56" customFormat="1" ht="19.5" customHeight="1" thickBot="1">
      <c r="A58" s="197" t="s">
        <v>161</v>
      </c>
      <c r="B58" s="242" t="s">
        <v>102</v>
      </c>
      <c r="C58" s="243">
        <v>5</v>
      </c>
      <c r="D58" s="197"/>
      <c r="E58" s="197"/>
      <c r="F58" s="244">
        <v>3</v>
      </c>
      <c r="G58" s="287">
        <f>F58*30</f>
        <v>90</v>
      </c>
      <c r="H58" s="201">
        <v>4</v>
      </c>
      <c r="I58" s="288">
        <v>4</v>
      </c>
      <c r="J58" s="201"/>
      <c r="K58" s="246"/>
      <c r="L58" s="246">
        <f>G58-H58</f>
        <v>86</v>
      </c>
      <c r="M58" s="197"/>
      <c r="N58" s="197"/>
      <c r="O58" s="197"/>
      <c r="P58" s="197"/>
      <c r="Q58" s="197"/>
      <c r="R58" s="197"/>
      <c r="S58" s="197"/>
      <c r="T58" s="197"/>
      <c r="U58" s="243">
        <v>4</v>
      </c>
      <c r="V58" s="243">
        <v>0</v>
      </c>
      <c r="W58" s="197"/>
      <c r="X58" s="197"/>
      <c r="Y58" s="197"/>
      <c r="Z58" s="197"/>
      <c r="AA58" s="197"/>
      <c r="AB58" s="197"/>
      <c r="AC58" s="197"/>
      <c r="AD58" s="197"/>
      <c r="AI58" s="56">
        <v>3</v>
      </c>
      <c r="AN58" s="57">
        <f>I58</f>
        <v>4</v>
      </c>
      <c r="AO58" s="57"/>
      <c r="AP58" s="57"/>
      <c r="AQ58" s="57"/>
      <c r="AV58" s="57"/>
      <c r="AW58" s="57"/>
      <c r="AX58" s="57" t="s">
        <v>284</v>
      </c>
      <c r="AY58" s="57"/>
      <c r="AZ58" s="57"/>
    </row>
    <row r="59" spans="1:52" s="93" customFormat="1" ht="32.25" thickBot="1">
      <c r="A59" s="232" t="s">
        <v>101</v>
      </c>
      <c r="B59" s="731" t="s">
        <v>162</v>
      </c>
      <c r="C59" s="177"/>
      <c r="D59" s="177"/>
      <c r="E59" s="732"/>
      <c r="F59" s="669">
        <f>F60+F61</f>
        <v>3.5</v>
      </c>
      <c r="G59" s="179">
        <f aca="true" t="shared" si="10" ref="G59:L59">G60+G61</f>
        <v>105</v>
      </c>
      <c r="H59" s="179">
        <f t="shared" si="10"/>
        <v>8</v>
      </c>
      <c r="I59" s="179">
        <f t="shared" si="10"/>
        <v>8</v>
      </c>
      <c r="J59" s="179">
        <f t="shared" si="10"/>
        <v>0</v>
      </c>
      <c r="K59" s="179">
        <f t="shared" si="10"/>
        <v>0</v>
      </c>
      <c r="L59" s="179">
        <f t="shared" si="10"/>
        <v>97</v>
      </c>
      <c r="M59" s="733"/>
      <c r="N59" s="733"/>
      <c r="O59" s="733"/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4"/>
      <c r="AB59" s="734"/>
      <c r="AC59" s="733"/>
      <c r="AD59" s="733"/>
      <c r="AN59" s="57"/>
      <c r="AO59" s="101"/>
      <c r="AP59" s="101"/>
      <c r="AQ59" s="101"/>
      <c r="AV59" s="101"/>
      <c r="AW59" s="101"/>
      <c r="AX59" s="101"/>
      <c r="AY59" s="101"/>
      <c r="AZ59" s="101"/>
    </row>
    <row r="60" spans="1:52" s="93" customFormat="1" ht="16.5" thickBot="1">
      <c r="A60" s="232" t="s">
        <v>236</v>
      </c>
      <c r="B60" s="735" t="s">
        <v>234</v>
      </c>
      <c r="C60" s="249"/>
      <c r="D60" s="255">
        <v>4</v>
      </c>
      <c r="E60" s="256"/>
      <c r="F60" s="146">
        <v>1.5</v>
      </c>
      <c r="G60" s="287">
        <f aca="true" t="shared" si="11" ref="G60:G65">F60*30</f>
        <v>45</v>
      </c>
      <c r="H60" s="132">
        <v>4</v>
      </c>
      <c r="I60" s="329">
        <v>4</v>
      </c>
      <c r="J60" s="686"/>
      <c r="K60" s="215"/>
      <c r="L60" s="225">
        <f aca="true" t="shared" si="12" ref="L60:L66">G60-H60</f>
        <v>41</v>
      </c>
      <c r="M60" s="733"/>
      <c r="N60" s="733"/>
      <c r="O60" s="733"/>
      <c r="P60" s="733"/>
      <c r="Q60" s="733"/>
      <c r="R60" s="733"/>
      <c r="S60" s="734">
        <v>4</v>
      </c>
      <c r="T60" s="734">
        <v>0</v>
      </c>
      <c r="U60" s="733"/>
      <c r="V60" s="733"/>
      <c r="W60" s="733"/>
      <c r="X60" s="733"/>
      <c r="Y60" s="733"/>
      <c r="Z60" s="733"/>
      <c r="AA60" s="734"/>
      <c r="AB60" s="734"/>
      <c r="AC60" s="733"/>
      <c r="AD60" s="733"/>
      <c r="AI60" s="93">
        <v>2</v>
      </c>
      <c r="AN60" s="57">
        <f>I60</f>
        <v>4</v>
      </c>
      <c r="AO60" s="101"/>
      <c r="AP60" s="101"/>
      <c r="AQ60" s="101"/>
      <c r="AV60" s="101"/>
      <c r="AW60" s="101"/>
      <c r="AX60" s="101"/>
      <c r="AY60" s="101"/>
      <c r="AZ60" s="101"/>
    </row>
    <row r="61" spans="1:52" s="93" customFormat="1" ht="15.75">
      <c r="A61" s="736" t="s">
        <v>237</v>
      </c>
      <c r="B61" s="737" t="s">
        <v>235</v>
      </c>
      <c r="C61" s="204">
        <v>8</v>
      </c>
      <c r="D61" s="201"/>
      <c r="E61" s="324"/>
      <c r="F61" s="423">
        <v>2</v>
      </c>
      <c r="G61" s="287">
        <f t="shared" si="11"/>
        <v>60</v>
      </c>
      <c r="H61" s="246">
        <v>4</v>
      </c>
      <c r="I61" s="288">
        <v>4</v>
      </c>
      <c r="J61" s="738"/>
      <c r="K61" s="739"/>
      <c r="L61" s="203">
        <f t="shared" si="12"/>
        <v>56</v>
      </c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34">
        <v>4</v>
      </c>
      <c r="AB61" s="734">
        <v>0</v>
      </c>
      <c r="AC61" s="733"/>
      <c r="AD61" s="733"/>
      <c r="AI61" s="93">
        <v>4</v>
      </c>
      <c r="AN61" s="57">
        <f>I61</f>
        <v>4</v>
      </c>
      <c r="AO61" s="101"/>
      <c r="AP61" s="101"/>
      <c r="AQ61" s="101"/>
      <c r="AV61" s="101"/>
      <c r="AW61" s="101"/>
      <c r="AX61" s="101"/>
      <c r="AY61" s="101"/>
      <c r="AZ61" s="101"/>
    </row>
    <row r="62" spans="1:52" s="219" customFormat="1" ht="16.5" thickBot="1">
      <c r="A62" s="686">
        <v>10</v>
      </c>
      <c r="B62" s="687" t="s">
        <v>266</v>
      </c>
      <c r="C62" s="688"/>
      <c r="D62" s="688">
        <v>7</v>
      </c>
      <c r="E62" s="688"/>
      <c r="F62" s="741">
        <v>2.5</v>
      </c>
      <c r="G62" s="258">
        <f t="shared" si="11"/>
        <v>75</v>
      </c>
      <c r="H62" s="140">
        <v>4</v>
      </c>
      <c r="I62" s="329">
        <v>4</v>
      </c>
      <c r="J62" s="140"/>
      <c r="K62" s="132">
        <f>H62-I62</f>
        <v>0</v>
      </c>
      <c r="L62" s="688">
        <f t="shared" si="12"/>
        <v>71</v>
      </c>
      <c r="M62" s="688"/>
      <c r="N62" s="688"/>
      <c r="O62" s="688"/>
      <c r="P62" s="688"/>
      <c r="Q62" s="688"/>
      <c r="R62" s="688"/>
      <c r="S62" s="688"/>
      <c r="T62" s="688"/>
      <c r="U62" s="688"/>
      <c r="V62" s="688"/>
      <c r="W62" s="260"/>
      <c r="X62" s="260"/>
      <c r="Y62" s="688">
        <v>4</v>
      </c>
      <c r="Z62" s="260">
        <v>0</v>
      </c>
      <c r="AA62" s="678"/>
      <c r="AB62" s="678"/>
      <c r="AC62" s="678"/>
      <c r="AD62" s="679"/>
      <c r="AI62" s="219">
        <v>4</v>
      </c>
      <c r="AN62" s="331">
        <f>I62</f>
        <v>4</v>
      </c>
      <c r="AO62" s="331"/>
      <c r="AP62" s="331"/>
      <c r="AQ62" s="331"/>
      <c r="AV62" s="331"/>
      <c r="AW62" s="331"/>
      <c r="AX62" s="331"/>
      <c r="AY62" s="331"/>
      <c r="AZ62" s="331"/>
    </row>
    <row r="63" spans="1:52" s="219" customFormat="1" ht="38.25" customHeight="1">
      <c r="A63" s="686">
        <v>11</v>
      </c>
      <c r="B63" s="687" t="s">
        <v>267</v>
      </c>
      <c r="C63" s="688"/>
      <c r="D63" s="688">
        <v>8</v>
      </c>
      <c r="E63" s="688"/>
      <c r="F63" s="741">
        <v>2.5</v>
      </c>
      <c r="G63" s="258">
        <f t="shared" si="11"/>
        <v>75</v>
      </c>
      <c r="H63" s="140">
        <v>4</v>
      </c>
      <c r="I63" s="329">
        <v>4</v>
      </c>
      <c r="J63" s="140"/>
      <c r="K63" s="132"/>
      <c r="L63" s="688">
        <f t="shared" si="12"/>
        <v>71</v>
      </c>
      <c r="M63" s="688"/>
      <c r="N63" s="688"/>
      <c r="O63" s="688"/>
      <c r="P63" s="688"/>
      <c r="Q63" s="688"/>
      <c r="R63" s="688"/>
      <c r="S63" s="688"/>
      <c r="T63" s="688"/>
      <c r="U63" s="688"/>
      <c r="V63" s="688"/>
      <c r="W63" s="260"/>
      <c r="X63" s="260"/>
      <c r="Y63" s="688"/>
      <c r="Z63" s="688"/>
      <c r="AA63" s="680">
        <v>4</v>
      </c>
      <c r="AB63" s="243">
        <v>0</v>
      </c>
      <c r="AC63" s="680"/>
      <c r="AD63" s="681"/>
      <c r="AI63" s="219">
        <v>4</v>
      </c>
      <c r="AN63" s="331"/>
      <c r="AO63" s="331"/>
      <c r="AP63" s="331"/>
      <c r="AQ63" s="331"/>
      <c r="AV63" s="331"/>
      <c r="AW63" s="331"/>
      <c r="AX63" s="331"/>
      <c r="AY63" s="331"/>
      <c r="AZ63" s="331"/>
    </row>
    <row r="64" spans="1:52" s="56" customFormat="1" ht="18.75" customHeight="1">
      <c r="A64" s="127">
        <v>12</v>
      </c>
      <c r="B64" s="682" t="s">
        <v>131</v>
      </c>
      <c r="C64" s="683"/>
      <c r="D64" s="322">
        <v>6</v>
      </c>
      <c r="E64" s="683"/>
      <c r="F64" s="237">
        <v>3</v>
      </c>
      <c r="G64" s="282">
        <f t="shared" si="11"/>
        <v>90</v>
      </c>
      <c r="H64" s="127">
        <v>4</v>
      </c>
      <c r="I64" s="684">
        <v>4</v>
      </c>
      <c r="J64" s="321"/>
      <c r="K64" s="685">
        <v>0</v>
      </c>
      <c r="L64" s="124">
        <f t="shared" si="12"/>
        <v>86</v>
      </c>
      <c r="M64" s="683"/>
      <c r="N64" s="683"/>
      <c r="O64" s="683"/>
      <c r="P64" s="683"/>
      <c r="Q64" s="683"/>
      <c r="R64" s="683"/>
      <c r="S64" s="683"/>
      <c r="T64" s="683"/>
      <c r="U64" s="219"/>
      <c r="V64" s="219"/>
      <c r="W64" s="322">
        <v>4</v>
      </c>
      <c r="X64" s="280">
        <v>0</v>
      </c>
      <c r="Y64" s="683"/>
      <c r="Z64" s="683"/>
      <c r="AA64" s="331"/>
      <c r="AB64" s="331"/>
      <c r="AC64" s="331"/>
      <c r="AD64" s="331"/>
      <c r="AI64" s="56">
        <v>3</v>
      </c>
      <c r="AN64" s="57">
        <f>I64</f>
        <v>4</v>
      </c>
      <c r="AO64" s="57"/>
      <c r="AP64" s="57"/>
      <c r="AQ64" s="57"/>
      <c r="AV64" s="57"/>
      <c r="AW64" s="57"/>
      <c r="AX64" s="57" t="s">
        <v>284</v>
      </c>
      <c r="AY64" s="57"/>
      <c r="AZ64" s="57"/>
    </row>
    <row r="65" spans="1:52" s="56" customFormat="1" ht="18.75" customHeight="1" thickBot="1">
      <c r="A65" s="201">
        <v>13</v>
      </c>
      <c r="B65" s="369" t="s">
        <v>178</v>
      </c>
      <c r="C65" s="324">
        <v>4</v>
      </c>
      <c r="D65" s="335"/>
      <c r="E65" s="335"/>
      <c r="F65" s="244">
        <v>5.5</v>
      </c>
      <c r="G65" s="287">
        <f t="shared" si="11"/>
        <v>165</v>
      </c>
      <c r="H65" s="140">
        <v>8</v>
      </c>
      <c r="I65" s="202" t="s">
        <v>263</v>
      </c>
      <c r="J65" s="215"/>
      <c r="K65" s="202"/>
      <c r="L65" s="246">
        <f t="shared" si="12"/>
        <v>157</v>
      </c>
      <c r="M65" s="335"/>
      <c r="N65" s="335"/>
      <c r="O65" s="335"/>
      <c r="P65" s="335"/>
      <c r="Q65" s="335"/>
      <c r="R65" s="335"/>
      <c r="S65" s="324">
        <v>8</v>
      </c>
      <c r="T65" s="734">
        <v>0</v>
      </c>
      <c r="U65" s="335"/>
      <c r="V65" s="197"/>
      <c r="W65" s="335"/>
      <c r="X65" s="335"/>
      <c r="Y65" s="335"/>
      <c r="Z65" s="335"/>
      <c r="AA65" s="335"/>
      <c r="AB65" s="335"/>
      <c r="AC65" s="335"/>
      <c r="AD65" s="335"/>
      <c r="AI65" s="56">
        <v>2</v>
      </c>
      <c r="AN65" s="57">
        <v>4</v>
      </c>
      <c r="AO65" s="57"/>
      <c r="AP65" s="57"/>
      <c r="AQ65" s="57">
        <v>2</v>
      </c>
      <c r="AV65" s="57"/>
      <c r="AW65" s="57" t="s">
        <v>284</v>
      </c>
      <c r="AX65" s="57"/>
      <c r="AY65" s="57"/>
      <c r="AZ65" s="57"/>
    </row>
    <row r="66" spans="1:52" s="56" customFormat="1" ht="18.75" customHeight="1" thickBot="1">
      <c r="A66" s="362">
        <v>14</v>
      </c>
      <c r="B66" s="370" t="s">
        <v>199</v>
      </c>
      <c r="C66" s="338"/>
      <c r="D66" s="338"/>
      <c r="E66" s="338"/>
      <c r="F66" s="318">
        <f>F67+F68</f>
        <v>10</v>
      </c>
      <c r="G66" s="318">
        <f>G67+G68</f>
        <v>300</v>
      </c>
      <c r="H66" s="318">
        <v>16</v>
      </c>
      <c r="I66" s="318">
        <v>16</v>
      </c>
      <c r="J66" s="318">
        <f>J67+J68</f>
        <v>0</v>
      </c>
      <c r="K66" s="318"/>
      <c r="L66" s="246">
        <f t="shared" si="12"/>
        <v>284</v>
      </c>
      <c r="M66" s="338"/>
      <c r="N66" s="338"/>
      <c r="O66" s="338"/>
      <c r="P66" s="338"/>
      <c r="Q66" s="338"/>
      <c r="R66" s="338"/>
      <c r="S66" s="338"/>
      <c r="T66" s="338"/>
      <c r="U66" s="338"/>
      <c r="V66" s="173"/>
      <c r="W66" s="338"/>
      <c r="X66" s="338"/>
      <c r="Y66" s="338"/>
      <c r="Z66" s="338"/>
      <c r="AA66" s="338"/>
      <c r="AB66" s="338"/>
      <c r="AC66" s="338"/>
      <c r="AD66" s="371"/>
      <c r="AN66" s="57"/>
      <c r="AO66" s="57"/>
      <c r="AP66" s="57"/>
      <c r="AQ66" s="57"/>
      <c r="AV66" s="57"/>
      <c r="AW66" s="57"/>
      <c r="AX66" s="57"/>
      <c r="AY66" s="57"/>
      <c r="AZ66" s="57"/>
    </row>
    <row r="67" spans="1:52" s="56" customFormat="1" ht="18.75" customHeight="1">
      <c r="A67" s="372" t="s">
        <v>276</v>
      </c>
      <c r="B67" s="236" t="s">
        <v>114</v>
      </c>
      <c r="C67" s="280">
        <v>4</v>
      </c>
      <c r="D67" s="280"/>
      <c r="E67" s="211"/>
      <c r="F67" s="722">
        <v>5</v>
      </c>
      <c r="G67" s="282">
        <f aca="true" t="shared" si="13" ref="G67:G73">F67*30</f>
        <v>150</v>
      </c>
      <c r="H67" s="140">
        <v>8</v>
      </c>
      <c r="I67" s="202" t="s">
        <v>263</v>
      </c>
      <c r="J67" s="215"/>
      <c r="K67" s="202"/>
      <c r="L67" s="124">
        <f aca="true" t="shared" si="14" ref="L67:L74">G67-H67</f>
        <v>142</v>
      </c>
      <c r="M67" s="211"/>
      <c r="N67" s="211"/>
      <c r="O67" s="211"/>
      <c r="P67" s="211"/>
      <c r="Q67" s="211"/>
      <c r="R67" s="211"/>
      <c r="S67" s="280">
        <v>8</v>
      </c>
      <c r="T67" s="280">
        <v>0</v>
      </c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I67" s="56">
        <v>2</v>
      </c>
      <c r="AN67" s="57">
        <v>4</v>
      </c>
      <c r="AO67" s="57"/>
      <c r="AP67" s="57"/>
      <c r="AQ67" s="57">
        <v>2</v>
      </c>
      <c r="AV67" s="57"/>
      <c r="AW67" s="57"/>
      <c r="AX67" s="57"/>
      <c r="AY67" s="57"/>
      <c r="AZ67" s="57"/>
    </row>
    <row r="68" spans="1:52" s="56" customFormat="1" ht="18.75" customHeight="1">
      <c r="A68" s="372" t="s">
        <v>277</v>
      </c>
      <c r="B68" s="330" t="s">
        <v>92</v>
      </c>
      <c r="C68" s="260">
        <v>5</v>
      </c>
      <c r="D68" s="202"/>
      <c r="E68" s="202"/>
      <c r="F68" s="742">
        <v>5</v>
      </c>
      <c r="G68" s="258">
        <f>F68*30</f>
        <v>150</v>
      </c>
      <c r="H68" s="140">
        <v>8</v>
      </c>
      <c r="I68" s="202" t="s">
        <v>263</v>
      </c>
      <c r="J68" s="215"/>
      <c r="K68" s="202"/>
      <c r="L68" s="132">
        <f>G68-H68</f>
        <v>142</v>
      </c>
      <c r="M68" s="202"/>
      <c r="N68" s="202"/>
      <c r="O68" s="202"/>
      <c r="P68" s="202"/>
      <c r="Q68" s="202"/>
      <c r="R68" s="202"/>
      <c r="S68" s="202"/>
      <c r="T68" s="202"/>
      <c r="U68" s="260">
        <v>8</v>
      </c>
      <c r="V68" s="260">
        <v>0</v>
      </c>
      <c r="W68" s="202"/>
      <c r="X68" s="202"/>
      <c r="Y68" s="202"/>
      <c r="Z68" s="202"/>
      <c r="AA68" s="202"/>
      <c r="AB68" s="202"/>
      <c r="AC68" s="202"/>
      <c r="AD68" s="202"/>
      <c r="AI68" s="56">
        <v>3</v>
      </c>
      <c r="AN68" s="57">
        <v>4</v>
      </c>
      <c r="AO68" s="57"/>
      <c r="AP68" s="57"/>
      <c r="AQ68" s="57">
        <v>2</v>
      </c>
      <c r="AV68" s="57"/>
      <c r="AW68" s="57"/>
      <c r="AX68" s="57"/>
      <c r="AY68" s="57"/>
      <c r="AZ68" s="57"/>
    </row>
    <row r="69" spans="1:52" s="56" customFormat="1" ht="18.75" customHeight="1">
      <c r="A69" s="374" t="s">
        <v>278</v>
      </c>
      <c r="B69" s="375" t="s">
        <v>115</v>
      </c>
      <c r="C69" s="260">
        <v>6</v>
      </c>
      <c r="D69" s="202"/>
      <c r="E69" s="202"/>
      <c r="F69" s="257">
        <v>5</v>
      </c>
      <c r="G69" s="258">
        <f>F69*30</f>
        <v>150</v>
      </c>
      <c r="H69" s="140">
        <v>8</v>
      </c>
      <c r="I69" s="202" t="s">
        <v>216</v>
      </c>
      <c r="J69" s="367"/>
      <c r="K69" s="202" t="s">
        <v>217</v>
      </c>
      <c r="L69" s="132">
        <f>G69-H69</f>
        <v>142</v>
      </c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60">
        <v>8</v>
      </c>
      <c r="X69" s="260">
        <v>0</v>
      </c>
      <c r="Y69" s="202"/>
      <c r="Z69" s="202"/>
      <c r="AA69" s="202"/>
      <c r="AB69" s="202"/>
      <c r="AC69" s="202"/>
      <c r="AD69" s="202"/>
      <c r="AI69" s="56">
        <v>3</v>
      </c>
      <c r="AN69" s="57">
        <v>4</v>
      </c>
      <c r="AO69" s="57"/>
      <c r="AP69" s="57"/>
      <c r="AQ69" s="57">
        <v>2</v>
      </c>
      <c r="AV69" s="57"/>
      <c r="AW69" s="57"/>
      <c r="AX69" s="57"/>
      <c r="AY69" s="57"/>
      <c r="AZ69" s="57"/>
    </row>
    <row r="70" spans="1:52" s="97" customFormat="1" ht="18.75" customHeight="1" hidden="1">
      <c r="A70" s="140"/>
      <c r="B70" s="326"/>
      <c r="C70" s="140"/>
      <c r="D70" s="140"/>
      <c r="E70" s="331"/>
      <c r="F70" s="332"/>
      <c r="G70" s="258"/>
      <c r="H70" s="140"/>
      <c r="I70" s="329"/>
      <c r="J70" s="140"/>
      <c r="K70" s="132"/>
      <c r="L70" s="132"/>
      <c r="M70" s="202"/>
      <c r="N70" s="202"/>
      <c r="O70" s="202"/>
      <c r="P70" s="202"/>
      <c r="Q70" s="260"/>
      <c r="R70" s="260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N70" s="57">
        <f>I70</f>
        <v>0</v>
      </c>
      <c r="AO70" s="96"/>
      <c r="AP70" s="96"/>
      <c r="AQ70" s="96"/>
      <c r="AV70" s="96"/>
      <c r="AW70" s="96"/>
      <c r="AX70" s="96"/>
      <c r="AY70" s="96"/>
      <c r="AZ70" s="96"/>
    </row>
    <row r="71" spans="1:52" s="97" customFormat="1" ht="18.75" customHeight="1">
      <c r="A71" s="201">
        <v>16</v>
      </c>
      <c r="B71" s="323" t="s">
        <v>174</v>
      </c>
      <c r="C71" s="201"/>
      <c r="D71" s="201">
        <v>6</v>
      </c>
      <c r="E71" s="335"/>
      <c r="F71" s="336">
        <v>4.5</v>
      </c>
      <c r="G71" s="287">
        <f t="shared" si="13"/>
        <v>135</v>
      </c>
      <c r="H71" s="201">
        <v>8</v>
      </c>
      <c r="I71" s="260">
        <v>8</v>
      </c>
      <c r="J71" s="201"/>
      <c r="K71" s="246">
        <v>0</v>
      </c>
      <c r="L71" s="246">
        <f t="shared" si="14"/>
        <v>127</v>
      </c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243">
        <v>8</v>
      </c>
      <c r="X71" s="243"/>
      <c r="Y71" s="197"/>
      <c r="Z71" s="197"/>
      <c r="AA71" s="197"/>
      <c r="AB71" s="197"/>
      <c r="AC71" s="197"/>
      <c r="AD71" s="197"/>
      <c r="AI71" s="97">
        <v>3</v>
      </c>
      <c r="AN71" s="57">
        <v>4</v>
      </c>
      <c r="AO71" s="96"/>
      <c r="AP71" s="96"/>
      <c r="AQ71" s="96"/>
      <c r="AV71" s="96"/>
      <c r="AW71" s="96"/>
      <c r="AX71" s="96" t="s">
        <v>284</v>
      </c>
      <c r="AY71" s="96"/>
      <c r="AZ71" s="96"/>
    </row>
    <row r="72" spans="1:52" s="56" customFormat="1" ht="18.75" customHeight="1">
      <c r="A72" s="201">
        <v>17</v>
      </c>
      <c r="B72" s="376" t="s">
        <v>179</v>
      </c>
      <c r="C72" s="201"/>
      <c r="D72" s="738">
        <v>6</v>
      </c>
      <c r="E72" s="335"/>
      <c r="F72" s="336">
        <v>4.5</v>
      </c>
      <c r="G72" s="287">
        <f t="shared" si="13"/>
        <v>135</v>
      </c>
      <c r="H72" s="201">
        <v>8</v>
      </c>
      <c r="I72" s="288">
        <v>8</v>
      </c>
      <c r="J72" s="201"/>
      <c r="K72" s="246">
        <v>0</v>
      </c>
      <c r="L72" s="246">
        <f t="shared" si="14"/>
        <v>127</v>
      </c>
      <c r="M72" s="197"/>
      <c r="N72" s="197"/>
      <c r="O72" s="197"/>
      <c r="P72" s="197"/>
      <c r="Q72" s="197"/>
      <c r="R72" s="197"/>
      <c r="S72" s="202"/>
      <c r="T72" s="202"/>
      <c r="U72" s="243"/>
      <c r="V72" s="243"/>
      <c r="W72" s="243">
        <v>8</v>
      </c>
      <c r="X72" s="243">
        <v>0</v>
      </c>
      <c r="Y72" s="197"/>
      <c r="Z72" s="197"/>
      <c r="AA72" s="197"/>
      <c r="AB72" s="197"/>
      <c r="AC72" s="197"/>
      <c r="AD72" s="197"/>
      <c r="AI72" s="56">
        <v>3</v>
      </c>
      <c r="AN72" s="57">
        <v>4</v>
      </c>
      <c r="AO72" s="57"/>
      <c r="AP72" s="57"/>
      <c r="AQ72" s="57"/>
      <c r="AV72" s="57"/>
      <c r="AW72" s="57"/>
      <c r="AX72" s="57" t="s">
        <v>284</v>
      </c>
      <c r="AY72" s="57"/>
      <c r="AZ72" s="57"/>
    </row>
    <row r="73" spans="1:52" s="56" customFormat="1" ht="30.75" customHeight="1" thickBot="1">
      <c r="A73" s="197" t="s">
        <v>279</v>
      </c>
      <c r="B73" s="334" t="s">
        <v>94</v>
      </c>
      <c r="C73" s="243">
        <v>6</v>
      </c>
      <c r="D73" s="197"/>
      <c r="E73" s="197"/>
      <c r="F73" s="244">
        <v>3.5</v>
      </c>
      <c r="G73" s="287">
        <f t="shared" si="13"/>
        <v>105</v>
      </c>
      <c r="H73" s="140">
        <v>8</v>
      </c>
      <c r="I73" s="202" t="s">
        <v>216</v>
      </c>
      <c r="J73" s="215"/>
      <c r="K73" s="202" t="s">
        <v>217</v>
      </c>
      <c r="L73" s="246">
        <f t="shared" si="14"/>
        <v>97</v>
      </c>
      <c r="M73" s="197"/>
      <c r="N73" s="197"/>
      <c r="O73" s="197"/>
      <c r="P73" s="197"/>
      <c r="Q73" s="197"/>
      <c r="R73" s="197"/>
      <c r="S73" s="331"/>
      <c r="T73" s="331"/>
      <c r="U73" s="197"/>
      <c r="V73" s="197"/>
      <c r="W73" s="243">
        <v>8</v>
      </c>
      <c r="X73" s="243">
        <v>0</v>
      </c>
      <c r="Y73" s="197"/>
      <c r="Z73" s="197"/>
      <c r="AA73" s="197"/>
      <c r="AB73" s="197"/>
      <c r="AC73" s="197"/>
      <c r="AD73" s="197"/>
      <c r="AI73" s="56">
        <v>3</v>
      </c>
      <c r="AN73" s="56">
        <v>4</v>
      </c>
      <c r="AQ73" s="56">
        <v>2</v>
      </c>
      <c r="AV73" s="57"/>
      <c r="AW73" s="57"/>
      <c r="AX73" s="57"/>
      <c r="AY73" s="57"/>
      <c r="AZ73" s="57"/>
    </row>
    <row r="74" spans="1:52" s="98" customFormat="1" ht="30.75" customHeight="1">
      <c r="A74" s="943" t="s">
        <v>172</v>
      </c>
      <c r="B74" s="944"/>
      <c r="C74" s="743"/>
      <c r="D74" s="743"/>
      <c r="E74" s="744"/>
      <c r="F74" s="745">
        <f>F34+F35+F36+F37+F38+F41+F45+F46+F49+F52+F53+F54+F55+F58+F59+F62+F64+F65+F66+F69+F71+F72+F73+F63</f>
        <v>110</v>
      </c>
      <c r="G74" s="745">
        <f>G34+G35+G36+G37+G38+G41+G45+G46+G49+G52+G53+G54+G55+G58+G59+G62+G64+G65+G66+G69+G71+G72+G73+G63</f>
        <v>3300</v>
      </c>
      <c r="H74" s="745">
        <f>H34+H35+H36+H37+H38+H41+H45+H46+H49+H52+H53+H54+H55+H58+H59+H62+H64+H65+H66+H69+H71+H72+H73+H63</f>
        <v>224</v>
      </c>
      <c r="I74" s="746">
        <v>170</v>
      </c>
      <c r="J74" s="746"/>
      <c r="K74" s="746">
        <v>54</v>
      </c>
      <c r="L74" s="662">
        <f t="shared" si="14"/>
        <v>3076</v>
      </c>
      <c r="M74" s="747">
        <f aca="true" t="shared" si="15" ref="M74:AD74">SUM(M34:M73)</f>
        <v>0</v>
      </c>
      <c r="N74" s="747">
        <f t="shared" si="15"/>
        <v>0</v>
      </c>
      <c r="O74" s="747">
        <f t="shared" si="15"/>
        <v>0</v>
      </c>
      <c r="P74" s="747">
        <f t="shared" si="15"/>
        <v>0</v>
      </c>
      <c r="Q74" s="747">
        <f t="shared" si="15"/>
        <v>0</v>
      </c>
      <c r="R74" s="747">
        <f t="shared" si="15"/>
        <v>0</v>
      </c>
      <c r="S74" s="748">
        <f t="shared" si="15"/>
        <v>40</v>
      </c>
      <c r="T74" s="748">
        <f t="shared" si="15"/>
        <v>0</v>
      </c>
      <c r="U74" s="747">
        <f t="shared" si="15"/>
        <v>48</v>
      </c>
      <c r="V74" s="747">
        <f t="shared" si="15"/>
        <v>8</v>
      </c>
      <c r="W74" s="747">
        <f t="shared" si="15"/>
        <v>52</v>
      </c>
      <c r="X74" s="747">
        <f t="shared" si="15"/>
        <v>4</v>
      </c>
      <c r="Y74" s="747">
        <f t="shared" si="15"/>
        <v>32</v>
      </c>
      <c r="Z74" s="747">
        <f t="shared" si="15"/>
        <v>4</v>
      </c>
      <c r="AA74" s="747">
        <f t="shared" si="15"/>
        <v>36</v>
      </c>
      <c r="AB74" s="747">
        <f t="shared" si="15"/>
        <v>0</v>
      </c>
      <c r="AC74" s="747">
        <f t="shared" si="15"/>
        <v>0</v>
      </c>
      <c r="AD74" s="747">
        <f t="shared" si="15"/>
        <v>0</v>
      </c>
      <c r="AM74" s="98">
        <f>30*F74</f>
        <v>3300</v>
      </c>
      <c r="AN74" s="99">
        <f>SUM(AN34:AN73)</f>
        <v>98</v>
      </c>
      <c r="AO74" s="99">
        <f>SUM(AO34:AO73)</f>
        <v>2</v>
      </c>
      <c r="AP74" s="99">
        <f>SUM(AP34:AP73)</f>
        <v>22</v>
      </c>
      <c r="AQ74" s="99">
        <f>SUM(AQ34:AQ73)</f>
        <v>30</v>
      </c>
      <c r="AV74" s="763"/>
      <c r="AW74" s="763"/>
      <c r="AX74" s="763"/>
      <c r="AY74" s="763"/>
      <c r="AZ74" s="763"/>
    </row>
    <row r="75" spans="1:52" s="97" customFormat="1" ht="30.75" customHeight="1" thickBot="1">
      <c r="A75" s="384"/>
      <c r="B75" s="385" t="s">
        <v>173</v>
      </c>
      <c r="C75" s="386"/>
      <c r="D75" s="386"/>
      <c r="E75" s="386"/>
      <c r="F75" s="386">
        <f>F19+F32+F74</f>
        <v>183.5</v>
      </c>
      <c r="G75" s="386">
        <f>G19+G32+G74</f>
        <v>5505</v>
      </c>
      <c r="H75" s="386">
        <f>H74+H32+H19</f>
        <v>356</v>
      </c>
      <c r="I75" s="386">
        <f>I74+I32+I19</f>
        <v>262</v>
      </c>
      <c r="J75" s="386">
        <f>J74+J32+J19</f>
        <v>12</v>
      </c>
      <c r="K75" s="386">
        <f>K74+K32+K19</f>
        <v>82</v>
      </c>
      <c r="L75" s="386">
        <f>L74+L32+L19</f>
        <v>5149</v>
      </c>
      <c r="M75" s="386">
        <f>M19+M32+M74</f>
        <v>36</v>
      </c>
      <c r="N75" s="386">
        <f aca="true" t="shared" si="16" ref="N75:X75">N19+N32+N74</f>
        <v>4</v>
      </c>
      <c r="O75" s="386">
        <f t="shared" si="16"/>
        <v>40</v>
      </c>
      <c r="P75" s="386">
        <f t="shared" si="16"/>
        <v>4</v>
      </c>
      <c r="Q75" s="386">
        <f t="shared" si="16"/>
        <v>36</v>
      </c>
      <c r="R75" s="386">
        <f t="shared" si="16"/>
        <v>0</v>
      </c>
      <c r="S75" s="386">
        <f t="shared" si="16"/>
        <v>44</v>
      </c>
      <c r="T75" s="386">
        <f t="shared" si="16"/>
        <v>0</v>
      </c>
      <c r="U75" s="386">
        <f t="shared" si="16"/>
        <v>52</v>
      </c>
      <c r="V75" s="386">
        <f t="shared" si="16"/>
        <v>8</v>
      </c>
      <c r="W75" s="386">
        <f t="shared" si="16"/>
        <v>52</v>
      </c>
      <c r="X75" s="386">
        <f t="shared" si="16"/>
        <v>4</v>
      </c>
      <c r="Y75" s="386">
        <f aca="true" t="shared" si="17" ref="Y75:AD75">Y19+Y32+Y74</f>
        <v>36</v>
      </c>
      <c r="Z75" s="386">
        <f t="shared" si="17"/>
        <v>4</v>
      </c>
      <c r="AA75" s="386">
        <f t="shared" si="17"/>
        <v>36</v>
      </c>
      <c r="AB75" s="386">
        <f t="shared" si="17"/>
        <v>0</v>
      </c>
      <c r="AC75" s="386">
        <f t="shared" si="17"/>
        <v>0</v>
      </c>
      <c r="AD75" s="386">
        <f t="shared" si="17"/>
        <v>0</v>
      </c>
      <c r="AV75" s="96"/>
      <c r="AW75" s="96"/>
      <c r="AX75" s="96"/>
      <c r="AY75" s="96"/>
      <c r="AZ75" s="96"/>
    </row>
    <row r="76" spans="1:52" s="56" customFormat="1" ht="22.5" customHeight="1" thickBot="1">
      <c r="A76" s="389"/>
      <c r="B76" s="997" t="s">
        <v>168</v>
      </c>
      <c r="C76" s="997"/>
      <c r="D76" s="997"/>
      <c r="E76" s="997"/>
      <c r="F76" s="997"/>
      <c r="G76" s="997"/>
      <c r="H76" s="997"/>
      <c r="I76" s="997"/>
      <c r="J76" s="997"/>
      <c r="K76" s="997"/>
      <c r="L76" s="997"/>
      <c r="M76" s="997"/>
      <c r="N76" s="997"/>
      <c r="O76" s="997"/>
      <c r="P76" s="997"/>
      <c r="Q76" s="997"/>
      <c r="R76" s="997"/>
      <c r="S76" s="997"/>
      <c r="T76" s="997"/>
      <c r="U76" s="997"/>
      <c r="V76" s="997"/>
      <c r="W76" s="997"/>
      <c r="X76" s="997"/>
      <c r="Y76" s="997"/>
      <c r="Z76" s="997"/>
      <c r="AA76" s="997"/>
      <c r="AB76" s="997"/>
      <c r="AC76" s="997"/>
      <c r="AD76" s="997"/>
      <c r="AV76" s="57"/>
      <c r="AW76" s="57"/>
      <c r="AX76" s="57"/>
      <c r="AY76" s="57"/>
      <c r="AZ76" s="57"/>
    </row>
    <row r="77" spans="1:52" s="56" customFormat="1" ht="16.5" thickBot="1">
      <c r="A77" s="929" t="s">
        <v>201</v>
      </c>
      <c r="B77" s="930"/>
      <c r="C77" s="930"/>
      <c r="D77" s="930"/>
      <c r="E77" s="930"/>
      <c r="F77" s="930"/>
      <c r="G77" s="930"/>
      <c r="H77" s="930"/>
      <c r="I77" s="930"/>
      <c r="J77" s="930"/>
      <c r="K77" s="930"/>
      <c r="L77" s="930"/>
      <c r="M77" s="930"/>
      <c r="N77" s="930"/>
      <c r="O77" s="930"/>
      <c r="P77" s="930"/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  <c r="AC77" s="930"/>
      <c r="AD77" s="930"/>
      <c r="AN77" s="56">
        <f>89*30</f>
        <v>2670</v>
      </c>
      <c r="AV77" s="57"/>
      <c r="AW77" s="57"/>
      <c r="AX77" s="57"/>
      <c r="AY77" s="57"/>
      <c r="AZ77" s="57"/>
    </row>
    <row r="78" spans="1:52" s="56" customFormat="1" ht="21.75" customHeight="1">
      <c r="A78" s="390">
        <v>1</v>
      </c>
      <c r="B78" s="391" t="s">
        <v>117</v>
      </c>
      <c r="C78" s="392"/>
      <c r="D78" s="393">
        <v>8</v>
      </c>
      <c r="E78" s="394"/>
      <c r="F78" s="749">
        <v>3</v>
      </c>
      <c r="G78" s="396">
        <f>F78*30</f>
        <v>90</v>
      </c>
      <c r="H78" s="140">
        <v>4</v>
      </c>
      <c r="I78" s="139">
        <v>4</v>
      </c>
      <c r="J78" s="140"/>
      <c r="K78" s="132"/>
      <c r="L78" s="225">
        <f>G78-H78</f>
        <v>86</v>
      </c>
      <c r="M78" s="397"/>
      <c r="N78" s="398"/>
      <c r="O78" s="397"/>
      <c r="P78" s="398"/>
      <c r="Q78" s="397"/>
      <c r="R78" s="398"/>
      <c r="S78" s="397"/>
      <c r="T78" s="398"/>
      <c r="U78" s="397"/>
      <c r="V78" s="398"/>
      <c r="W78" s="397"/>
      <c r="X78" s="398"/>
      <c r="Y78" s="397"/>
      <c r="Z78" s="398"/>
      <c r="AA78" s="399">
        <v>4</v>
      </c>
      <c r="AB78" s="400">
        <v>0</v>
      </c>
      <c r="AC78" s="397"/>
      <c r="AD78" s="398"/>
      <c r="AI78" s="56">
        <v>4</v>
      </c>
      <c r="AJ78" s="53" t="s">
        <v>268</v>
      </c>
      <c r="AK78" s="639">
        <f>SUMIF(AI$78:AI$88,AI3,F$78:F$88)</f>
        <v>0</v>
      </c>
      <c r="AO78" s="56">
        <f>G74-H74</f>
        <v>3076</v>
      </c>
      <c r="AV78" s="57"/>
      <c r="AW78" s="57"/>
      <c r="AX78" s="57"/>
      <c r="AY78" s="57" t="s">
        <v>284</v>
      </c>
      <c r="AZ78" s="57"/>
    </row>
    <row r="79" spans="1:52" s="56" customFormat="1" ht="15.75">
      <c r="A79" s="401">
        <v>2</v>
      </c>
      <c r="B79" s="402" t="s">
        <v>121</v>
      </c>
      <c r="C79" s="403"/>
      <c r="D79" s="327">
        <v>8</v>
      </c>
      <c r="E79" s="404"/>
      <c r="F79" s="411">
        <v>3</v>
      </c>
      <c r="G79" s="396">
        <f aca="true" t="shared" si="18" ref="G79:G89">F79*30</f>
        <v>90</v>
      </c>
      <c r="H79" s="140">
        <v>4</v>
      </c>
      <c r="I79" s="139">
        <v>4</v>
      </c>
      <c r="J79" s="140"/>
      <c r="K79" s="132">
        <f aca="true" t="shared" si="19" ref="K79:K88">H79-I79</f>
        <v>0</v>
      </c>
      <c r="L79" s="225">
        <f aca="true" t="shared" si="20" ref="L79:L88">G79-H79</f>
        <v>86</v>
      </c>
      <c r="M79" s="403"/>
      <c r="N79" s="406"/>
      <c r="O79" s="403"/>
      <c r="P79" s="406"/>
      <c r="Q79" s="403"/>
      <c r="R79" s="406"/>
      <c r="S79" s="403"/>
      <c r="T79" s="406"/>
      <c r="U79" s="403"/>
      <c r="V79" s="406"/>
      <c r="W79" s="403"/>
      <c r="X79" s="406"/>
      <c r="Y79" s="403"/>
      <c r="Z79" s="406"/>
      <c r="AA79" s="403">
        <v>4</v>
      </c>
      <c r="AB79" s="406">
        <v>0</v>
      </c>
      <c r="AC79" s="403"/>
      <c r="AD79" s="406"/>
      <c r="AI79" s="56">
        <v>4</v>
      </c>
      <c r="AJ79" s="53" t="s">
        <v>269</v>
      </c>
      <c r="AK79" s="639">
        <f>SUMIF(AI$78:AI$88,AI4,F$78:F$88)</f>
        <v>6</v>
      </c>
      <c r="AV79" s="57"/>
      <c r="AW79" s="57"/>
      <c r="AX79" s="57"/>
      <c r="AY79" s="57" t="s">
        <v>284</v>
      </c>
      <c r="AZ79" s="57"/>
    </row>
    <row r="80" spans="1:52" s="56" customFormat="1" ht="15.75">
      <c r="A80" s="401">
        <v>3</v>
      </c>
      <c r="B80" s="407" t="s">
        <v>200</v>
      </c>
      <c r="C80" s="403"/>
      <c r="D80" s="327">
        <v>5</v>
      </c>
      <c r="E80" s="404"/>
      <c r="F80" s="411">
        <v>3</v>
      </c>
      <c r="G80" s="396">
        <f t="shared" si="18"/>
        <v>90</v>
      </c>
      <c r="H80" s="140">
        <v>4</v>
      </c>
      <c r="I80" s="139">
        <v>4</v>
      </c>
      <c r="J80" s="140"/>
      <c r="K80" s="132">
        <f t="shared" si="19"/>
        <v>0</v>
      </c>
      <c r="L80" s="225">
        <f t="shared" si="20"/>
        <v>86</v>
      </c>
      <c r="M80" s="226"/>
      <c r="N80" s="408"/>
      <c r="O80" s="226"/>
      <c r="P80" s="408"/>
      <c r="Q80" s="226"/>
      <c r="R80" s="408"/>
      <c r="S80" s="222"/>
      <c r="T80" s="409"/>
      <c r="U80" s="222">
        <v>4</v>
      </c>
      <c r="V80" s="409">
        <v>0</v>
      </c>
      <c r="W80" s="226"/>
      <c r="X80" s="408"/>
      <c r="Y80" s="226"/>
      <c r="Z80" s="408"/>
      <c r="AA80" s="226"/>
      <c r="AB80" s="408"/>
      <c r="AC80" s="226"/>
      <c r="AD80" s="408"/>
      <c r="AI80" s="56">
        <v>3</v>
      </c>
      <c r="AJ80" s="53" t="s">
        <v>270</v>
      </c>
      <c r="AK80" s="639">
        <f>SUMIF(AI$78:AI$88,AI5,F$78:F$88)</f>
        <v>4</v>
      </c>
      <c r="AV80" s="57"/>
      <c r="AW80" s="57"/>
      <c r="AX80" s="57" t="s">
        <v>284</v>
      </c>
      <c r="AY80" s="57"/>
      <c r="AZ80" s="57"/>
    </row>
    <row r="81" spans="1:52" s="53" customFormat="1" ht="15.75">
      <c r="A81" s="401">
        <v>4</v>
      </c>
      <c r="B81" s="66" t="s">
        <v>275</v>
      </c>
      <c r="C81" s="249"/>
      <c r="D81" s="140">
        <v>7</v>
      </c>
      <c r="E81" s="410"/>
      <c r="F81" s="411">
        <v>3</v>
      </c>
      <c r="G81" s="396">
        <f t="shared" si="18"/>
        <v>90</v>
      </c>
      <c r="H81" s="140">
        <v>4</v>
      </c>
      <c r="I81" s="139">
        <v>4</v>
      </c>
      <c r="J81" s="140"/>
      <c r="K81" s="132">
        <f t="shared" si="19"/>
        <v>0</v>
      </c>
      <c r="L81" s="225">
        <f t="shared" si="20"/>
        <v>86</v>
      </c>
      <c r="M81" s="226"/>
      <c r="N81" s="408"/>
      <c r="O81" s="226"/>
      <c r="P81" s="408"/>
      <c r="Q81" s="226"/>
      <c r="R81" s="408"/>
      <c r="S81" s="226"/>
      <c r="T81" s="408"/>
      <c r="U81" s="226"/>
      <c r="V81" s="408"/>
      <c r="W81" s="226"/>
      <c r="X81" s="408"/>
      <c r="Y81" s="222">
        <v>4</v>
      </c>
      <c r="Z81" s="409">
        <v>0</v>
      </c>
      <c r="AA81" s="226"/>
      <c r="AB81" s="408"/>
      <c r="AC81" s="226"/>
      <c r="AD81" s="408"/>
      <c r="AI81" s="53">
        <v>4</v>
      </c>
      <c r="AJ81" s="53" t="s">
        <v>271</v>
      </c>
      <c r="AK81" s="639">
        <f>SUMIF(AI$78:AI$88,AI6,F$78:F$88)+F91+F93+F92</f>
        <v>27</v>
      </c>
      <c r="AV81" s="67"/>
      <c r="AW81" s="67"/>
      <c r="AX81" s="67"/>
      <c r="AY81" s="67" t="s">
        <v>284</v>
      </c>
      <c r="AZ81" s="67"/>
    </row>
    <row r="82" spans="1:52" s="53" customFormat="1" ht="15.75">
      <c r="A82" s="401">
        <v>5</v>
      </c>
      <c r="B82" s="402" t="s">
        <v>196</v>
      </c>
      <c r="C82" s="403"/>
      <c r="D82" s="327">
        <v>7</v>
      </c>
      <c r="E82" s="404"/>
      <c r="F82" s="411">
        <v>3</v>
      </c>
      <c r="G82" s="396">
        <f t="shared" si="18"/>
        <v>90</v>
      </c>
      <c r="H82" s="140">
        <v>4</v>
      </c>
      <c r="I82" s="139">
        <v>4</v>
      </c>
      <c r="J82" s="140"/>
      <c r="K82" s="132">
        <f t="shared" si="19"/>
        <v>0</v>
      </c>
      <c r="L82" s="225">
        <f t="shared" si="20"/>
        <v>86</v>
      </c>
      <c r="M82" s="226"/>
      <c r="N82" s="408"/>
      <c r="O82" s="226"/>
      <c r="P82" s="408"/>
      <c r="Q82" s="226"/>
      <c r="R82" s="408"/>
      <c r="S82" s="226"/>
      <c r="T82" s="408"/>
      <c r="U82" s="226"/>
      <c r="V82" s="408"/>
      <c r="W82" s="226"/>
      <c r="X82" s="408"/>
      <c r="Y82" s="222">
        <v>4</v>
      </c>
      <c r="Z82" s="409">
        <v>0</v>
      </c>
      <c r="AA82" s="226"/>
      <c r="AB82" s="408"/>
      <c r="AC82" s="226"/>
      <c r="AD82" s="408"/>
      <c r="AI82" s="53">
        <v>4</v>
      </c>
      <c r="AJ82" s="53" t="s">
        <v>272</v>
      </c>
      <c r="AK82" s="639">
        <f>SUMIF(AI$78:AI$88,AI7,F$78:F$88)</f>
        <v>0</v>
      </c>
      <c r="AV82" s="67"/>
      <c r="AW82" s="67"/>
      <c r="AX82" s="67"/>
      <c r="AY82" s="67" t="s">
        <v>284</v>
      </c>
      <c r="AZ82" s="67"/>
    </row>
    <row r="83" spans="1:52" s="53" customFormat="1" ht="15.75">
      <c r="A83" s="202" t="s">
        <v>89</v>
      </c>
      <c r="B83" s="330" t="s">
        <v>96</v>
      </c>
      <c r="C83" s="260"/>
      <c r="D83" s="260">
        <v>3</v>
      </c>
      <c r="E83" s="202"/>
      <c r="F83" s="257">
        <v>3</v>
      </c>
      <c r="G83" s="396">
        <f t="shared" si="18"/>
        <v>90</v>
      </c>
      <c r="H83" s="140">
        <v>8</v>
      </c>
      <c r="I83" s="329">
        <v>8</v>
      </c>
      <c r="J83" s="140"/>
      <c r="K83" s="132">
        <v>0</v>
      </c>
      <c r="L83" s="225">
        <f>G83-H83</f>
        <v>82</v>
      </c>
      <c r="M83" s="226"/>
      <c r="N83" s="223"/>
      <c r="O83" s="226"/>
      <c r="P83" s="223"/>
      <c r="Q83" s="222">
        <v>8</v>
      </c>
      <c r="R83" s="227">
        <v>0</v>
      </c>
      <c r="S83" s="226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23"/>
      <c r="AI83" s="53">
        <v>2</v>
      </c>
      <c r="AK83" s="640">
        <f>SUM(AK78:AK82)</f>
        <v>37</v>
      </c>
      <c r="AV83" s="67"/>
      <c r="AW83" s="67" t="s">
        <v>284</v>
      </c>
      <c r="AX83" s="67"/>
      <c r="AY83" s="67"/>
      <c r="AZ83" s="67"/>
    </row>
    <row r="84" spans="1:52" s="53" customFormat="1" ht="16.5" thickBot="1">
      <c r="A84" s="202" t="s">
        <v>88</v>
      </c>
      <c r="B84" s="330" t="s">
        <v>112</v>
      </c>
      <c r="C84" s="260"/>
      <c r="D84" s="260">
        <v>8</v>
      </c>
      <c r="E84" s="202"/>
      <c r="F84" s="332">
        <v>3</v>
      </c>
      <c r="G84" s="258">
        <f>F84*30</f>
        <v>90</v>
      </c>
      <c r="H84" s="140">
        <v>4</v>
      </c>
      <c r="I84" s="329">
        <v>4</v>
      </c>
      <c r="J84" s="140"/>
      <c r="K84" s="132">
        <f>H84-I84</f>
        <v>0</v>
      </c>
      <c r="L84" s="225">
        <f>G84-H84</f>
        <v>86</v>
      </c>
      <c r="M84" s="226"/>
      <c r="N84" s="223"/>
      <c r="O84" s="226"/>
      <c r="P84" s="223"/>
      <c r="Q84" s="226"/>
      <c r="R84" s="223"/>
      <c r="S84" s="226"/>
      <c r="T84" s="202"/>
      <c r="U84" s="202"/>
      <c r="V84" s="202"/>
      <c r="W84" s="202"/>
      <c r="X84" s="202"/>
      <c r="Y84" s="202"/>
      <c r="Z84" s="202"/>
      <c r="AA84" s="260">
        <v>4</v>
      </c>
      <c r="AB84" s="260">
        <v>0</v>
      </c>
      <c r="AC84" s="202"/>
      <c r="AD84" s="223"/>
      <c r="AI84" s="53">
        <v>4</v>
      </c>
      <c r="AV84" s="67"/>
      <c r="AW84" s="67"/>
      <c r="AX84" s="67"/>
      <c r="AY84" s="67" t="s">
        <v>284</v>
      </c>
      <c r="AZ84" s="67"/>
    </row>
    <row r="85" spans="1:52" s="53" customFormat="1" ht="16.5" thickBot="1">
      <c r="A85" s="291" t="s">
        <v>169</v>
      </c>
      <c r="B85" s="412" t="s">
        <v>180</v>
      </c>
      <c r="C85" s="208"/>
      <c r="D85" s="173"/>
      <c r="E85" s="173"/>
      <c r="F85" s="318">
        <f>F86+F87</f>
        <v>4</v>
      </c>
      <c r="G85" s="294">
        <f>G86+G87</f>
        <v>120</v>
      </c>
      <c r="H85" s="413">
        <f>H86+H87</f>
        <v>14</v>
      </c>
      <c r="I85" s="319">
        <v>8</v>
      </c>
      <c r="J85" s="177"/>
      <c r="K85" s="179">
        <v>6</v>
      </c>
      <c r="L85" s="234">
        <f>G85-H85</f>
        <v>106</v>
      </c>
      <c r="M85" s="232"/>
      <c r="N85" s="174"/>
      <c r="O85" s="232"/>
      <c r="P85" s="174"/>
      <c r="Q85" s="232"/>
      <c r="R85" s="174"/>
      <c r="S85" s="232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4"/>
      <c r="AV85" s="67"/>
      <c r="AW85" s="67"/>
      <c r="AX85" s="67"/>
      <c r="AY85" s="67"/>
      <c r="AZ85" s="67"/>
    </row>
    <row r="86" spans="1:52" s="53" customFormat="1" ht="16.5" thickBot="1">
      <c r="A86" s="211" t="s">
        <v>190</v>
      </c>
      <c r="B86" s="412" t="s">
        <v>180</v>
      </c>
      <c r="C86" s="280">
        <v>4</v>
      </c>
      <c r="D86" s="211"/>
      <c r="E86" s="211"/>
      <c r="F86" s="237">
        <v>3</v>
      </c>
      <c r="G86" s="414">
        <f>F86*30</f>
        <v>90</v>
      </c>
      <c r="H86" s="140">
        <v>10</v>
      </c>
      <c r="I86" s="202" t="s">
        <v>263</v>
      </c>
      <c r="J86" s="215"/>
      <c r="K86" s="202" t="s">
        <v>220</v>
      </c>
      <c r="L86" s="216">
        <f>G86-H86</f>
        <v>80</v>
      </c>
      <c r="M86" s="217"/>
      <c r="N86" s="212"/>
      <c r="O86" s="217"/>
      <c r="P86" s="212"/>
      <c r="Q86" s="218"/>
      <c r="R86" s="284"/>
      <c r="S86" s="218">
        <v>8</v>
      </c>
      <c r="T86" s="280">
        <v>2</v>
      </c>
      <c r="U86" s="211"/>
      <c r="V86" s="211"/>
      <c r="W86" s="211"/>
      <c r="X86" s="211"/>
      <c r="Y86" s="211"/>
      <c r="Z86" s="211"/>
      <c r="AA86" s="211"/>
      <c r="AB86" s="211"/>
      <c r="AC86" s="211"/>
      <c r="AD86" s="212"/>
      <c r="AI86" s="53">
        <v>2</v>
      </c>
      <c r="AV86" s="67"/>
      <c r="AW86" s="67" t="s">
        <v>284</v>
      </c>
      <c r="AX86" s="67"/>
      <c r="AY86" s="67"/>
      <c r="AZ86" s="67"/>
    </row>
    <row r="87" spans="1:52" s="53" customFormat="1" ht="31.5">
      <c r="A87" s="197" t="s">
        <v>191</v>
      </c>
      <c r="B87" s="415" t="s">
        <v>181</v>
      </c>
      <c r="C87" s="416"/>
      <c r="D87" s="416"/>
      <c r="E87" s="416">
        <v>5</v>
      </c>
      <c r="F87" s="417">
        <v>1</v>
      </c>
      <c r="G87" s="258">
        <f>F87*30</f>
        <v>30</v>
      </c>
      <c r="H87" s="140">
        <v>4</v>
      </c>
      <c r="I87" s="329"/>
      <c r="J87" s="140"/>
      <c r="K87" s="132">
        <v>4</v>
      </c>
      <c r="L87" s="203">
        <f>G87-H87</f>
        <v>26</v>
      </c>
      <c r="M87" s="418"/>
      <c r="N87" s="419"/>
      <c r="O87" s="418"/>
      <c r="P87" s="419"/>
      <c r="Q87" s="418"/>
      <c r="R87" s="419"/>
      <c r="S87" s="418"/>
      <c r="T87" s="335"/>
      <c r="U87" s="335">
        <v>4</v>
      </c>
      <c r="V87" s="335"/>
      <c r="W87" s="335"/>
      <c r="X87" s="335"/>
      <c r="Y87" s="335"/>
      <c r="Z87" s="335"/>
      <c r="AA87" s="335"/>
      <c r="AB87" s="335"/>
      <c r="AC87" s="335"/>
      <c r="AD87" s="198"/>
      <c r="AI87" s="53">
        <v>3</v>
      </c>
      <c r="AV87" s="67"/>
      <c r="AW87" s="67"/>
      <c r="AX87" s="67" t="s">
        <v>284</v>
      </c>
      <c r="AY87" s="67"/>
      <c r="AZ87" s="67"/>
    </row>
    <row r="88" spans="1:52" s="53" customFormat="1" ht="16.5" thickBot="1">
      <c r="A88" s="420">
        <v>9</v>
      </c>
      <c r="B88" s="421" t="s">
        <v>122</v>
      </c>
      <c r="C88" s="204"/>
      <c r="D88" s="201">
        <v>7</v>
      </c>
      <c r="E88" s="422"/>
      <c r="F88" s="423">
        <v>3</v>
      </c>
      <c r="G88" s="424">
        <f t="shared" si="18"/>
        <v>90</v>
      </c>
      <c r="H88" s="310">
        <v>4</v>
      </c>
      <c r="I88" s="314">
        <v>4</v>
      </c>
      <c r="J88" s="310"/>
      <c r="K88" s="315">
        <f t="shared" si="19"/>
        <v>0</v>
      </c>
      <c r="L88" s="203">
        <f t="shared" si="20"/>
        <v>86</v>
      </c>
      <c r="M88" s="290"/>
      <c r="N88" s="425"/>
      <c r="O88" s="290"/>
      <c r="P88" s="425"/>
      <c r="Q88" s="290"/>
      <c r="R88" s="425"/>
      <c r="S88" s="290"/>
      <c r="T88" s="425"/>
      <c r="U88" s="196"/>
      <c r="V88" s="426"/>
      <c r="W88" s="290"/>
      <c r="X88" s="425"/>
      <c r="Y88" s="196">
        <v>4</v>
      </c>
      <c r="Z88" s="426">
        <v>0</v>
      </c>
      <c r="AA88" s="290"/>
      <c r="AB88" s="425"/>
      <c r="AC88" s="290"/>
      <c r="AD88" s="425"/>
      <c r="AI88" s="53">
        <v>4</v>
      </c>
      <c r="AV88" s="67"/>
      <c r="AW88" s="67"/>
      <c r="AX88" s="67"/>
      <c r="AY88" s="67" t="s">
        <v>284</v>
      </c>
      <c r="AZ88" s="67"/>
    </row>
    <row r="89" spans="1:62" s="69" customFormat="1" ht="16.5" thickBot="1">
      <c r="A89" s="427"/>
      <c r="B89" s="428" t="s">
        <v>165</v>
      </c>
      <c r="C89" s="153"/>
      <c r="D89" s="153"/>
      <c r="E89" s="153"/>
      <c r="F89" s="429">
        <f>F78+F79+F80+F81+F82+F83+F84+F85+F88</f>
        <v>28</v>
      </c>
      <c r="G89" s="430">
        <f t="shared" si="18"/>
        <v>840</v>
      </c>
      <c r="H89" s="429">
        <f>H78+H79+H80+H81+H82+H83+H84+H85+H88</f>
        <v>50</v>
      </c>
      <c r="I89" s="429">
        <f>I78+I79+I80+I81+I82+I83+I84+I85+I88</f>
        <v>44</v>
      </c>
      <c r="J89" s="429">
        <f>J78+J79+J80+J81+J82+J83+J84+J85+J88</f>
        <v>0</v>
      </c>
      <c r="K89" s="429">
        <f>K78+K79+K80+K81+K82+K83+K84+K85+K88</f>
        <v>6</v>
      </c>
      <c r="L89" s="431">
        <f>L78+L79+L80+L81+L82+L83+L84+L85+L88</f>
        <v>790</v>
      </c>
      <c r="M89" s="433">
        <f aca="true" t="shared" si="21" ref="M89:AB89">SUM(M78:M88)</f>
        <v>0</v>
      </c>
      <c r="N89" s="433">
        <f t="shared" si="21"/>
        <v>0</v>
      </c>
      <c r="O89" s="433">
        <f t="shared" si="21"/>
        <v>0</v>
      </c>
      <c r="P89" s="433">
        <f t="shared" si="21"/>
        <v>0</v>
      </c>
      <c r="Q89" s="433">
        <f t="shared" si="21"/>
        <v>8</v>
      </c>
      <c r="R89" s="433">
        <f t="shared" si="21"/>
        <v>0</v>
      </c>
      <c r="S89" s="433">
        <f t="shared" si="21"/>
        <v>8</v>
      </c>
      <c r="T89" s="433">
        <f t="shared" si="21"/>
        <v>2</v>
      </c>
      <c r="U89" s="433">
        <f t="shared" si="21"/>
        <v>8</v>
      </c>
      <c r="V89" s="433">
        <f t="shared" si="21"/>
        <v>0</v>
      </c>
      <c r="W89" s="433">
        <f t="shared" si="21"/>
        <v>0</v>
      </c>
      <c r="X89" s="433">
        <f t="shared" si="21"/>
        <v>0</v>
      </c>
      <c r="Y89" s="433">
        <f t="shared" si="21"/>
        <v>12</v>
      </c>
      <c r="Z89" s="433">
        <f t="shared" si="21"/>
        <v>0</v>
      </c>
      <c r="AA89" s="433">
        <f t="shared" si="21"/>
        <v>12</v>
      </c>
      <c r="AB89" s="433">
        <f t="shared" si="21"/>
        <v>0</v>
      </c>
      <c r="AC89" s="433">
        <f>AC78+AC79+AC80+AC81+AC82+AC83+AC84+AC85+AC88</f>
        <v>0</v>
      </c>
      <c r="AD89" s="433">
        <f>AD78+AD79+AD80+AD81+AD82+AD83+AD84+AD85+AD88</f>
        <v>0</v>
      </c>
      <c r="AV89" s="67"/>
      <c r="AW89" s="67"/>
      <c r="AX89" s="67"/>
      <c r="AY89" s="67"/>
      <c r="AZ89" s="67"/>
      <c r="BA89" s="53"/>
      <c r="BB89" s="53"/>
      <c r="BC89" s="53"/>
      <c r="BD89" s="53"/>
      <c r="BE89" s="53"/>
      <c r="BF89" s="53"/>
      <c r="BG89" s="53"/>
      <c r="BH89" s="53"/>
      <c r="BI89" s="53"/>
      <c r="BJ89" s="53"/>
    </row>
    <row r="90" spans="1:62" s="72" customFormat="1" ht="20.25" thickBot="1">
      <c r="A90" s="947" t="s">
        <v>202</v>
      </c>
      <c r="B90" s="948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9"/>
      <c r="O90" s="949"/>
      <c r="P90" s="949"/>
      <c r="Q90" s="949"/>
      <c r="R90" s="949"/>
      <c r="S90" s="949"/>
      <c r="T90" s="949"/>
      <c r="U90" s="949"/>
      <c r="V90" s="949"/>
      <c r="W90" s="949"/>
      <c r="X90" s="950"/>
      <c r="Y90" s="434"/>
      <c r="Z90" s="750"/>
      <c r="AA90" s="750"/>
      <c r="AB90" s="750"/>
      <c r="AC90" s="750"/>
      <c r="AD90" s="750"/>
      <c r="AV90" s="67"/>
      <c r="AW90" s="67"/>
      <c r="AX90" s="67"/>
      <c r="AY90" s="67"/>
      <c r="AZ90" s="67"/>
      <c r="BA90" s="53"/>
      <c r="BB90" s="53"/>
      <c r="BC90" s="53"/>
      <c r="BD90" s="53"/>
      <c r="BE90" s="53"/>
      <c r="BF90" s="53"/>
      <c r="BG90" s="53"/>
      <c r="BH90" s="53"/>
      <c r="BI90" s="53"/>
      <c r="BJ90" s="53"/>
    </row>
    <row r="91" spans="1:62" s="68" customFormat="1" ht="32.25" thickBot="1">
      <c r="A91" s="436">
        <v>1</v>
      </c>
      <c r="B91" s="437" t="s">
        <v>118</v>
      </c>
      <c r="C91" s="438"/>
      <c r="D91" s="439">
        <v>7</v>
      </c>
      <c r="E91" s="440"/>
      <c r="F91" s="441">
        <v>3</v>
      </c>
      <c r="G91" s="442">
        <f>F91*30</f>
        <v>90</v>
      </c>
      <c r="H91" s="140">
        <v>8</v>
      </c>
      <c r="I91" s="202" t="s">
        <v>216</v>
      </c>
      <c r="J91" s="215"/>
      <c r="K91" s="202" t="s">
        <v>217</v>
      </c>
      <c r="L91" s="216">
        <f>G91-H91</f>
        <v>82</v>
      </c>
      <c r="M91" s="443"/>
      <c r="N91" s="444"/>
      <c r="O91" s="443"/>
      <c r="P91" s="444"/>
      <c r="Q91" s="443"/>
      <c r="R91" s="444"/>
      <c r="S91" s="443"/>
      <c r="T91" s="444"/>
      <c r="U91" s="443"/>
      <c r="V91" s="444"/>
      <c r="W91" s="443"/>
      <c r="X91" s="444"/>
      <c r="Y91" s="445">
        <v>8</v>
      </c>
      <c r="Z91" s="446">
        <v>0</v>
      </c>
      <c r="AA91" s="443"/>
      <c r="AB91" s="444"/>
      <c r="AC91" s="443"/>
      <c r="AD91" s="444"/>
      <c r="AU91" s="757"/>
      <c r="AV91" s="67"/>
      <c r="AW91" s="67"/>
      <c r="AX91" s="67"/>
      <c r="AY91" s="67" t="s">
        <v>284</v>
      </c>
      <c r="AZ91" s="67"/>
      <c r="BA91" s="53"/>
      <c r="BB91" s="53"/>
      <c r="BC91" s="53"/>
      <c r="BD91" s="53"/>
      <c r="BE91" s="53"/>
      <c r="BF91" s="53"/>
      <c r="BG91" s="53"/>
      <c r="BH91" s="53"/>
      <c r="BI91" s="53"/>
      <c r="BJ91" s="53"/>
    </row>
    <row r="92" spans="1:62" s="67" customFormat="1" ht="31.5">
      <c r="A92" s="447">
        <v>2</v>
      </c>
      <c r="B92" s="448" t="s">
        <v>119</v>
      </c>
      <c r="C92" s="249">
        <v>8</v>
      </c>
      <c r="D92" s="140"/>
      <c r="E92" s="410"/>
      <c r="F92" s="411">
        <v>3</v>
      </c>
      <c r="G92" s="396">
        <f>F92*30</f>
        <v>90</v>
      </c>
      <c r="H92" s="140">
        <v>8</v>
      </c>
      <c r="I92" s="202" t="s">
        <v>216</v>
      </c>
      <c r="J92" s="215"/>
      <c r="K92" s="202" t="s">
        <v>217</v>
      </c>
      <c r="L92" s="225">
        <f>G92-H92</f>
        <v>82</v>
      </c>
      <c r="M92" s="392"/>
      <c r="N92" s="449"/>
      <c r="O92" s="392"/>
      <c r="P92" s="449"/>
      <c r="Q92" s="392"/>
      <c r="R92" s="449"/>
      <c r="S92" s="392"/>
      <c r="T92" s="449"/>
      <c r="U92" s="392"/>
      <c r="V92" s="449"/>
      <c r="W92" s="392"/>
      <c r="X92" s="449"/>
      <c r="Y92" s="392"/>
      <c r="Z92" s="449"/>
      <c r="AA92" s="392">
        <v>8</v>
      </c>
      <c r="AB92" s="449">
        <v>0</v>
      </c>
      <c r="AC92" s="392"/>
      <c r="AD92" s="449"/>
      <c r="AU92" s="758"/>
      <c r="AY92" s="67" t="s">
        <v>284</v>
      </c>
      <c r="BA92" s="53"/>
      <c r="BB92" s="53"/>
      <c r="BC92" s="53"/>
      <c r="BD92" s="53"/>
      <c r="BE92" s="53"/>
      <c r="BF92" s="53"/>
      <c r="BG92" s="53"/>
      <c r="BH92" s="53"/>
      <c r="BI92" s="53"/>
      <c r="BJ92" s="53"/>
    </row>
    <row r="93" spans="1:62" s="70" customFormat="1" ht="32.25" thickBot="1">
      <c r="A93" s="450">
        <v>3</v>
      </c>
      <c r="B93" s="451" t="s">
        <v>120</v>
      </c>
      <c r="C93" s="196"/>
      <c r="D93" s="243">
        <v>7</v>
      </c>
      <c r="E93" s="296"/>
      <c r="F93" s="423">
        <v>3</v>
      </c>
      <c r="G93" s="453">
        <f>F93*30</f>
        <v>90</v>
      </c>
      <c r="H93" s="201">
        <v>4</v>
      </c>
      <c r="I93" s="314">
        <v>4</v>
      </c>
      <c r="J93" s="201"/>
      <c r="K93" s="246">
        <f>H93-I93</f>
        <v>0</v>
      </c>
      <c r="L93" s="203">
        <f>G93-H93</f>
        <v>86</v>
      </c>
      <c r="M93" s="454"/>
      <c r="N93" s="455"/>
      <c r="O93" s="454"/>
      <c r="P93" s="455"/>
      <c r="Q93" s="454"/>
      <c r="R93" s="455"/>
      <c r="S93" s="454"/>
      <c r="T93" s="455"/>
      <c r="U93" s="454"/>
      <c r="V93" s="455"/>
      <c r="W93" s="454"/>
      <c r="X93" s="455"/>
      <c r="Y93" s="454">
        <v>4</v>
      </c>
      <c r="Z93" s="455">
        <v>0</v>
      </c>
      <c r="AA93" s="454"/>
      <c r="AB93" s="455"/>
      <c r="AC93" s="454"/>
      <c r="AD93" s="455"/>
      <c r="AU93" s="759"/>
      <c r="AV93" s="67"/>
      <c r="AW93" s="67"/>
      <c r="AX93" s="67"/>
      <c r="AY93" s="67" t="s">
        <v>284</v>
      </c>
      <c r="AZ93" s="67"/>
      <c r="BA93" s="53"/>
      <c r="BB93" s="53"/>
      <c r="BC93" s="53"/>
      <c r="BD93" s="53"/>
      <c r="BE93" s="53"/>
      <c r="BF93" s="53"/>
      <c r="BG93" s="53"/>
      <c r="BH93" s="53"/>
      <c r="BI93" s="53"/>
      <c r="BJ93" s="53"/>
    </row>
    <row r="94" spans="1:62" s="71" customFormat="1" ht="20.25" thickBot="1">
      <c r="A94" s="947" t="s">
        <v>203</v>
      </c>
      <c r="B94" s="948"/>
      <c r="C94" s="948"/>
      <c r="D94" s="948"/>
      <c r="E94" s="948"/>
      <c r="F94" s="948"/>
      <c r="G94" s="948"/>
      <c r="H94" s="948"/>
      <c r="I94" s="948"/>
      <c r="J94" s="948"/>
      <c r="K94" s="948"/>
      <c r="L94" s="948"/>
      <c r="M94" s="948"/>
      <c r="N94" s="949"/>
      <c r="O94" s="949"/>
      <c r="P94" s="949"/>
      <c r="Q94" s="949"/>
      <c r="R94" s="949"/>
      <c r="S94" s="949"/>
      <c r="T94" s="949"/>
      <c r="U94" s="949"/>
      <c r="V94" s="949"/>
      <c r="W94" s="949"/>
      <c r="X94" s="949"/>
      <c r="Y94" s="951"/>
      <c r="Z94" s="456"/>
      <c r="AA94" s="456"/>
      <c r="AB94" s="456"/>
      <c r="AC94" s="456"/>
      <c r="AD94" s="457"/>
      <c r="AU94" s="760"/>
      <c r="AV94" s="67"/>
      <c r="AW94" s="67"/>
      <c r="AX94" s="67"/>
      <c r="AY94" s="67"/>
      <c r="AZ94" s="67"/>
      <c r="BA94" s="53"/>
      <c r="BB94" s="53"/>
      <c r="BC94" s="53"/>
      <c r="BD94" s="53"/>
      <c r="BE94" s="53"/>
      <c r="BF94" s="53"/>
      <c r="BG94" s="53"/>
      <c r="BH94" s="53"/>
      <c r="BI94" s="53"/>
      <c r="BJ94" s="53"/>
    </row>
    <row r="95" spans="1:62" s="68" customFormat="1" ht="16.5" thickBot="1">
      <c r="A95" s="458"/>
      <c r="B95" s="459" t="s">
        <v>183</v>
      </c>
      <c r="C95" s="438"/>
      <c r="D95" s="439">
        <v>7</v>
      </c>
      <c r="E95" s="440"/>
      <c r="F95" s="441">
        <v>3</v>
      </c>
      <c r="G95" s="442">
        <f>F95*30</f>
        <v>90</v>
      </c>
      <c r="H95" s="140">
        <v>8</v>
      </c>
      <c r="I95" s="202" t="s">
        <v>216</v>
      </c>
      <c r="J95" s="215"/>
      <c r="K95" s="202" t="s">
        <v>217</v>
      </c>
      <c r="L95" s="216">
        <f>G95-H95</f>
        <v>82</v>
      </c>
      <c r="M95" s="443"/>
      <c r="N95" s="444"/>
      <c r="O95" s="443"/>
      <c r="P95" s="444"/>
      <c r="Q95" s="443"/>
      <c r="R95" s="444"/>
      <c r="S95" s="443"/>
      <c r="T95" s="444"/>
      <c r="U95" s="443"/>
      <c r="V95" s="444"/>
      <c r="W95" s="443"/>
      <c r="X95" s="444"/>
      <c r="Y95" s="445">
        <v>8</v>
      </c>
      <c r="Z95" s="446">
        <v>0</v>
      </c>
      <c r="AA95" s="443"/>
      <c r="AB95" s="444"/>
      <c r="AC95" s="443"/>
      <c r="AD95" s="444"/>
      <c r="AU95" s="757"/>
      <c r="AV95" s="67"/>
      <c r="AW95" s="67"/>
      <c r="AX95" s="67"/>
      <c r="AY95" s="67"/>
      <c r="AZ95" s="67"/>
      <c r="BA95" s="53"/>
      <c r="BB95" s="53"/>
      <c r="BC95" s="53"/>
      <c r="BD95" s="53"/>
      <c r="BE95" s="53"/>
      <c r="BF95" s="53"/>
      <c r="BG95" s="53"/>
      <c r="BH95" s="53"/>
      <c r="BI95" s="53"/>
      <c r="BJ95" s="53"/>
    </row>
    <row r="96" spans="1:62" s="67" customFormat="1" ht="15.75">
      <c r="A96" s="460"/>
      <c r="B96" s="461" t="s">
        <v>184</v>
      </c>
      <c r="C96" s="249">
        <v>8</v>
      </c>
      <c r="D96" s="140"/>
      <c r="E96" s="410"/>
      <c r="F96" s="411">
        <v>3</v>
      </c>
      <c r="G96" s="396">
        <f>F96*30</f>
        <v>90</v>
      </c>
      <c r="H96" s="140">
        <v>8</v>
      </c>
      <c r="I96" s="202" t="s">
        <v>216</v>
      </c>
      <c r="J96" s="215"/>
      <c r="K96" s="202" t="s">
        <v>217</v>
      </c>
      <c r="L96" s="225">
        <f>G96-H96</f>
        <v>82</v>
      </c>
      <c r="M96" s="392"/>
      <c r="N96" s="449"/>
      <c r="O96" s="392"/>
      <c r="P96" s="449"/>
      <c r="Q96" s="392"/>
      <c r="R96" s="449"/>
      <c r="S96" s="392"/>
      <c r="T96" s="449"/>
      <c r="U96" s="392"/>
      <c r="V96" s="449"/>
      <c r="W96" s="392"/>
      <c r="X96" s="449"/>
      <c r="Y96" s="392"/>
      <c r="Z96" s="449"/>
      <c r="AA96" s="392">
        <v>8</v>
      </c>
      <c r="AB96" s="449">
        <v>0</v>
      </c>
      <c r="AC96" s="392"/>
      <c r="AD96" s="449"/>
      <c r="AU96" s="758"/>
      <c r="BA96" s="53"/>
      <c r="BB96" s="53"/>
      <c r="BC96" s="53"/>
      <c r="BD96" s="53"/>
      <c r="BE96" s="53"/>
      <c r="BF96" s="53"/>
      <c r="BG96" s="53"/>
      <c r="BH96" s="53"/>
      <c r="BI96" s="53"/>
      <c r="BJ96" s="53"/>
    </row>
    <row r="97" spans="1:62" s="70" customFormat="1" ht="16.5" thickBot="1">
      <c r="A97" s="462"/>
      <c r="B97" s="66" t="s">
        <v>185</v>
      </c>
      <c r="C97" s="196"/>
      <c r="D97" s="243">
        <v>7</v>
      </c>
      <c r="E97" s="296"/>
      <c r="F97" s="423">
        <v>3</v>
      </c>
      <c r="G97" s="453">
        <f>F97*30</f>
        <v>90</v>
      </c>
      <c r="H97" s="201">
        <v>4</v>
      </c>
      <c r="I97" s="314">
        <v>4</v>
      </c>
      <c r="J97" s="201"/>
      <c r="K97" s="246">
        <f>H97-I97</f>
        <v>0</v>
      </c>
      <c r="L97" s="203">
        <f>G97-H97</f>
        <v>86</v>
      </c>
      <c r="M97" s="454"/>
      <c r="N97" s="455"/>
      <c r="O97" s="454"/>
      <c r="P97" s="455"/>
      <c r="Q97" s="454"/>
      <c r="R97" s="455"/>
      <c r="S97" s="454"/>
      <c r="T97" s="455"/>
      <c r="U97" s="454"/>
      <c r="V97" s="455"/>
      <c r="W97" s="454"/>
      <c r="X97" s="455"/>
      <c r="Y97" s="454">
        <v>4</v>
      </c>
      <c r="Z97" s="455">
        <v>0</v>
      </c>
      <c r="AA97" s="454"/>
      <c r="AB97" s="455"/>
      <c r="AC97" s="454"/>
      <c r="AD97" s="455"/>
      <c r="AU97" s="759"/>
      <c r="AV97" s="67"/>
      <c r="AW97" s="67"/>
      <c r="AX97" s="67"/>
      <c r="AY97" s="67"/>
      <c r="AZ97" s="67"/>
      <c r="BA97" s="53"/>
      <c r="BB97" s="53"/>
      <c r="BC97" s="53"/>
      <c r="BD97" s="53"/>
      <c r="BE97" s="53"/>
      <c r="BF97" s="53"/>
      <c r="BG97" s="53"/>
      <c r="BH97" s="53"/>
      <c r="BI97" s="53"/>
      <c r="BJ97" s="53"/>
    </row>
    <row r="98" spans="1:62" s="71" customFormat="1" ht="20.25" thickBot="1">
      <c r="A98" s="952" t="s">
        <v>204</v>
      </c>
      <c r="B98" s="953"/>
      <c r="C98" s="953"/>
      <c r="D98" s="953"/>
      <c r="E98" s="953"/>
      <c r="F98" s="953"/>
      <c r="G98" s="953"/>
      <c r="H98" s="953"/>
      <c r="I98" s="953"/>
      <c r="J98" s="953"/>
      <c r="K98" s="953"/>
      <c r="L98" s="953"/>
      <c r="M98" s="953"/>
      <c r="N98" s="953"/>
      <c r="O98" s="953"/>
      <c r="P98" s="953"/>
      <c r="Q98" s="953"/>
      <c r="R98" s="953"/>
      <c r="S98" s="953"/>
      <c r="T98" s="953"/>
      <c r="U98" s="953"/>
      <c r="V98" s="953"/>
      <c r="W98" s="953"/>
      <c r="X98" s="953"/>
      <c r="Y98" s="954"/>
      <c r="Z98" s="456"/>
      <c r="AA98" s="456"/>
      <c r="AB98" s="456"/>
      <c r="AC98" s="456"/>
      <c r="AD98" s="457"/>
      <c r="AU98" s="760"/>
      <c r="AV98" s="67"/>
      <c r="AW98" s="67"/>
      <c r="AX98" s="67"/>
      <c r="AY98" s="67"/>
      <c r="AZ98" s="67"/>
      <c r="BA98" s="53"/>
      <c r="BB98" s="53"/>
      <c r="BC98" s="53"/>
      <c r="BD98" s="53"/>
      <c r="BE98" s="53"/>
      <c r="BF98" s="53"/>
      <c r="BG98" s="53"/>
      <c r="BH98" s="53"/>
      <c r="BI98" s="53"/>
      <c r="BJ98" s="53"/>
    </row>
    <row r="99" spans="1:62" s="68" customFormat="1" ht="16.5" thickBot="1">
      <c r="A99" s="458"/>
      <c r="B99" s="463" t="s">
        <v>186</v>
      </c>
      <c r="C99" s="438"/>
      <c r="D99" s="439">
        <v>7</v>
      </c>
      <c r="E99" s="440"/>
      <c r="F99" s="441">
        <v>3</v>
      </c>
      <c r="G99" s="442">
        <f>F99*30</f>
        <v>90</v>
      </c>
      <c r="H99" s="140">
        <v>8</v>
      </c>
      <c r="I99" s="202" t="s">
        <v>216</v>
      </c>
      <c r="J99" s="215"/>
      <c r="K99" s="202" t="s">
        <v>217</v>
      </c>
      <c r="L99" s="216">
        <f>G99-H99</f>
        <v>82</v>
      </c>
      <c r="M99" s="443"/>
      <c r="N99" s="444"/>
      <c r="O99" s="443"/>
      <c r="P99" s="444"/>
      <c r="Q99" s="443"/>
      <c r="R99" s="444"/>
      <c r="S99" s="443"/>
      <c r="T99" s="444"/>
      <c r="U99" s="443"/>
      <c r="V99" s="444"/>
      <c r="W99" s="443"/>
      <c r="X99" s="444"/>
      <c r="Y99" s="445">
        <v>8</v>
      </c>
      <c r="Z99" s="446">
        <v>0</v>
      </c>
      <c r="AA99" s="443"/>
      <c r="AB99" s="444"/>
      <c r="AC99" s="443"/>
      <c r="AD99" s="444"/>
      <c r="AU99" s="757"/>
      <c r="AV99" s="67"/>
      <c r="AW99" s="67"/>
      <c r="AX99" s="67"/>
      <c r="AY99" s="67"/>
      <c r="AZ99" s="67"/>
      <c r="BA99" s="53"/>
      <c r="BB99" s="53"/>
      <c r="BC99" s="53"/>
      <c r="BD99" s="53"/>
      <c r="BE99" s="53"/>
      <c r="BF99" s="53"/>
      <c r="BG99" s="53"/>
      <c r="BH99" s="53"/>
      <c r="BI99" s="53"/>
      <c r="BJ99" s="53"/>
    </row>
    <row r="100" spans="1:62" s="67" customFormat="1" ht="15.75">
      <c r="A100" s="460"/>
      <c r="B100" s="464" t="s">
        <v>187</v>
      </c>
      <c r="C100" s="249">
        <v>8</v>
      </c>
      <c r="D100" s="140"/>
      <c r="E100" s="410"/>
      <c r="F100" s="411">
        <v>3</v>
      </c>
      <c r="G100" s="396">
        <f>F100*30</f>
        <v>90</v>
      </c>
      <c r="H100" s="140">
        <v>8</v>
      </c>
      <c r="I100" s="202" t="s">
        <v>216</v>
      </c>
      <c r="J100" s="215"/>
      <c r="K100" s="202" t="s">
        <v>217</v>
      </c>
      <c r="L100" s="225">
        <f>G100-H100</f>
        <v>82</v>
      </c>
      <c r="M100" s="392"/>
      <c r="N100" s="449"/>
      <c r="O100" s="392"/>
      <c r="P100" s="449"/>
      <c r="Q100" s="392"/>
      <c r="R100" s="449"/>
      <c r="S100" s="392"/>
      <c r="T100" s="449"/>
      <c r="U100" s="392"/>
      <c r="V100" s="449"/>
      <c r="W100" s="392"/>
      <c r="X100" s="449"/>
      <c r="Y100" s="392"/>
      <c r="Z100" s="449"/>
      <c r="AA100" s="392">
        <v>8</v>
      </c>
      <c r="AB100" s="449">
        <v>0</v>
      </c>
      <c r="AC100" s="392"/>
      <c r="AD100" s="449"/>
      <c r="AU100" s="758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</row>
    <row r="101" spans="1:62" s="70" customFormat="1" ht="16.5" thickBot="1">
      <c r="A101" s="462"/>
      <c r="B101" s="465" t="s">
        <v>163</v>
      </c>
      <c r="C101" s="196"/>
      <c r="D101" s="243">
        <v>7</v>
      </c>
      <c r="E101" s="296"/>
      <c r="F101" s="423">
        <v>3</v>
      </c>
      <c r="G101" s="453">
        <f>F101*30</f>
        <v>90</v>
      </c>
      <c r="H101" s="201">
        <v>4</v>
      </c>
      <c r="I101" s="314">
        <v>4</v>
      </c>
      <c r="J101" s="201"/>
      <c r="K101" s="246">
        <f>H101-I101</f>
        <v>0</v>
      </c>
      <c r="L101" s="203">
        <f>G101-H101</f>
        <v>86</v>
      </c>
      <c r="M101" s="454"/>
      <c r="N101" s="455"/>
      <c r="O101" s="454"/>
      <c r="P101" s="455"/>
      <c r="Q101" s="454"/>
      <c r="R101" s="455"/>
      <c r="S101" s="454"/>
      <c r="T101" s="455"/>
      <c r="U101" s="454"/>
      <c r="V101" s="455"/>
      <c r="W101" s="454"/>
      <c r="X101" s="455"/>
      <c r="Y101" s="454">
        <v>4</v>
      </c>
      <c r="Z101" s="455">
        <v>0</v>
      </c>
      <c r="AA101" s="454"/>
      <c r="AB101" s="455"/>
      <c r="AC101" s="454"/>
      <c r="AD101" s="455"/>
      <c r="AU101" s="759"/>
      <c r="AV101" s="67"/>
      <c r="AW101" s="67"/>
      <c r="AX101" s="67"/>
      <c r="AY101" s="67"/>
      <c r="AZ101" s="67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</row>
    <row r="102" spans="1:62" s="71" customFormat="1" ht="16.5" thickBot="1">
      <c r="A102" s="427"/>
      <c r="B102" s="466" t="s">
        <v>189</v>
      </c>
      <c r="C102" s="153"/>
      <c r="D102" s="153"/>
      <c r="E102" s="153"/>
      <c r="F102" s="429">
        <f>F99+F100+F101</f>
        <v>9</v>
      </c>
      <c r="G102" s="467">
        <f>G99+G100+G101</f>
        <v>270</v>
      </c>
      <c r="H102" s="429">
        <f>H99+H100+H101</f>
        <v>20</v>
      </c>
      <c r="I102" s="429">
        <f>6+6+I101</f>
        <v>16</v>
      </c>
      <c r="J102" s="429"/>
      <c r="K102" s="429">
        <f>2+2+K101</f>
        <v>4</v>
      </c>
      <c r="L102" s="429">
        <f>L99+L100+L101</f>
        <v>250</v>
      </c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9">
        <f>Y99+Y101</f>
        <v>12</v>
      </c>
      <c r="Z102" s="469">
        <f>Z99+Z100+Z101</f>
        <v>0</v>
      </c>
      <c r="AA102" s="469">
        <f>AA99+AA100+AA101</f>
        <v>8</v>
      </c>
      <c r="AB102" s="469">
        <f>AB99+AB100+AB101</f>
        <v>0</v>
      </c>
      <c r="AC102" s="468"/>
      <c r="AD102" s="468"/>
      <c r="AU102" s="760"/>
      <c r="AV102" s="67"/>
      <c r="AW102" s="67"/>
      <c r="AX102" s="67"/>
      <c r="AY102" s="67"/>
      <c r="AZ102" s="67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</row>
    <row r="103" spans="1:62" s="71" customFormat="1" ht="16.5" thickBot="1">
      <c r="A103" s="427"/>
      <c r="B103" s="466" t="s">
        <v>188</v>
      </c>
      <c r="C103" s="153"/>
      <c r="D103" s="153"/>
      <c r="E103" s="153"/>
      <c r="F103" s="429">
        <f>F89+F102</f>
        <v>37</v>
      </c>
      <c r="G103" s="467">
        <f>G89+G102</f>
        <v>1110</v>
      </c>
      <c r="H103" s="429">
        <f>H89+H102</f>
        <v>70</v>
      </c>
      <c r="I103" s="429">
        <f>I89+I102</f>
        <v>60</v>
      </c>
      <c r="J103" s="429"/>
      <c r="K103" s="429">
        <f>K89+K102</f>
        <v>10</v>
      </c>
      <c r="L103" s="429">
        <f>L89+L102</f>
        <v>1040</v>
      </c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>
        <f>Y89+Y102</f>
        <v>24</v>
      </c>
      <c r="Z103" s="468">
        <f>Z89+Z102</f>
        <v>0</v>
      </c>
      <c r="AA103" s="468">
        <f>AA89+AA102</f>
        <v>20</v>
      </c>
      <c r="AB103" s="468">
        <f>AB89+AB102</f>
        <v>0</v>
      </c>
      <c r="AC103" s="468"/>
      <c r="AD103" s="468"/>
      <c r="AU103" s="760"/>
      <c r="AV103" s="67"/>
      <c r="AW103" s="67"/>
      <c r="AX103" s="67"/>
      <c r="AY103" s="67"/>
      <c r="AZ103" s="67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</row>
    <row r="104" spans="1:52" s="53" customFormat="1" ht="19.5" thickBot="1">
      <c r="A104" s="470"/>
      <c r="B104" s="471"/>
      <c r="C104" s="310"/>
      <c r="D104" s="310"/>
      <c r="E104" s="310"/>
      <c r="F104" s="472"/>
      <c r="G104" s="472"/>
      <c r="H104" s="472"/>
      <c r="I104" s="472"/>
      <c r="J104" s="472"/>
      <c r="K104" s="472"/>
      <c r="L104" s="473"/>
      <c r="M104" s="474"/>
      <c r="N104" s="475"/>
      <c r="O104" s="474"/>
      <c r="P104" s="475"/>
      <c r="Q104" s="474"/>
      <c r="R104" s="475"/>
      <c r="S104" s="474"/>
      <c r="T104" s="475"/>
      <c r="U104" s="474"/>
      <c r="V104" s="475"/>
      <c r="W104" s="474"/>
      <c r="X104" s="475"/>
      <c r="Y104" s="474"/>
      <c r="Z104" s="475"/>
      <c r="AA104" s="474"/>
      <c r="AB104" s="475"/>
      <c r="AC104" s="474"/>
      <c r="AD104" s="475"/>
      <c r="AV104" s="67"/>
      <c r="AW104" s="67"/>
      <c r="AX104" s="67"/>
      <c r="AY104" s="67"/>
      <c r="AZ104" s="67"/>
    </row>
    <row r="105" spans="1:52" s="53" customFormat="1" ht="16.5" thickBot="1">
      <c r="A105" s="955" t="s">
        <v>221</v>
      </c>
      <c r="B105" s="956"/>
      <c r="C105" s="956"/>
      <c r="D105" s="956"/>
      <c r="E105" s="956"/>
      <c r="F105" s="956"/>
      <c r="G105" s="956"/>
      <c r="H105" s="956"/>
      <c r="I105" s="956"/>
      <c r="J105" s="956"/>
      <c r="K105" s="956"/>
      <c r="L105" s="956"/>
      <c r="M105" s="957"/>
      <c r="N105" s="957"/>
      <c r="O105" s="956"/>
      <c r="P105" s="956"/>
      <c r="Q105" s="956"/>
      <c r="R105" s="956"/>
      <c r="S105" s="956"/>
      <c r="T105" s="956"/>
      <c r="U105" s="956"/>
      <c r="V105" s="956"/>
      <c r="W105" s="956"/>
      <c r="X105" s="956"/>
      <c r="Y105" s="956"/>
      <c r="Z105" s="956"/>
      <c r="AA105" s="956"/>
      <c r="AB105" s="956"/>
      <c r="AC105" s="956"/>
      <c r="AD105" s="956"/>
      <c r="AV105" s="67"/>
      <c r="AW105" s="67"/>
      <c r="AX105" s="67"/>
      <c r="AY105" s="67"/>
      <c r="AZ105" s="67"/>
    </row>
    <row r="106" spans="1:52" s="53" customFormat="1" ht="16.5" thickBot="1">
      <c r="A106" s="649">
        <v>1</v>
      </c>
      <c r="B106" s="650" t="s">
        <v>22</v>
      </c>
      <c r="C106" s="651"/>
      <c r="D106" s="652">
        <v>9</v>
      </c>
      <c r="E106" s="652"/>
      <c r="F106" s="480">
        <v>16.5</v>
      </c>
      <c r="G106" s="480">
        <f>F106*30</f>
        <v>495</v>
      </c>
      <c r="H106" s="480"/>
      <c r="I106" s="653"/>
      <c r="J106" s="653"/>
      <c r="K106" s="653"/>
      <c r="L106" s="654"/>
      <c r="M106" s="655"/>
      <c r="N106" s="656"/>
      <c r="O106" s="657"/>
      <c r="P106" s="658"/>
      <c r="Q106" s="657"/>
      <c r="R106" s="658"/>
      <c r="S106" s="657"/>
      <c r="T106" s="658"/>
      <c r="U106" s="657"/>
      <c r="V106" s="658"/>
      <c r="W106" s="657"/>
      <c r="X106" s="658"/>
      <c r="Y106" s="657"/>
      <c r="Z106" s="658"/>
      <c r="AA106" s="657"/>
      <c r="AB106" s="658"/>
      <c r="AC106" s="484"/>
      <c r="AD106" s="485"/>
      <c r="AV106" s="67"/>
      <c r="AW106" s="67"/>
      <c r="AX106" s="67"/>
      <c r="AY106" s="67"/>
      <c r="AZ106" s="67"/>
    </row>
    <row r="107" spans="1:52" s="53" customFormat="1" ht="16.5" thickBot="1">
      <c r="A107" s="659">
        <v>2</v>
      </c>
      <c r="B107" s="660" t="s">
        <v>138</v>
      </c>
      <c r="C107" s="661">
        <v>9</v>
      </c>
      <c r="D107" s="662"/>
      <c r="E107" s="662"/>
      <c r="F107" s="663">
        <v>3</v>
      </c>
      <c r="G107" s="480">
        <f>F107*30</f>
        <v>90</v>
      </c>
      <c r="H107" s="480"/>
      <c r="I107" s="653"/>
      <c r="J107" s="653"/>
      <c r="K107" s="653"/>
      <c r="L107" s="654"/>
      <c r="M107" s="655"/>
      <c r="N107" s="664"/>
      <c r="O107" s="655"/>
      <c r="P107" s="664"/>
      <c r="Q107" s="655"/>
      <c r="R107" s="664"/>
      <c r="S107" s="655"/>
      <c r="T107" s="664"/>
      <c r="U107" s="655"/>
      <c r="V107" s="664"/>
      <c r="W107" s="655"/>
      <c r="X107" s="664"/>
      <c r="Y107" s="655"/>
      <c r="Z107" s="664"/>
      <c r="AA107" s="655"/>
      <c r="AB107" s="664"/>
      <c r="AC107" s="397"/>
      <c r="AD107" s="489"/>
      <c r="AJ107" s="53" t="s">
        <v>268</v>
      </c>
      <c r="AK107" s="637">
        <f>AK11+AK21+AK34+AK78</f>
        <v>44.5</v>
      </c>
      <c r="AV107" s="67"/>
      <c r="AW107" s="67"/>
      <c r="AX107" s="67"/>
      <c r="AY107" s="67"/>
      <c r="AZ107" s="67"/>
    </row>
    <row r="108" spans="1:52" s="53" customFormat="1" ht="16.5" thickBot="1">
      <c r="A108" s="665"/>
      <c r="B108" s="666" t="s">
        <v>116</v>
      </c>
      <c r="C108" s="667"/>
      <c r="D108" s="668"/>
      <c r="E108" s="668"/>
      <c r="F108" s="669">
        <f>F106+F107</f>
        <v>19.5</v>
      </c>
      <c r="G108" s="670">
        <f>F108*30</f>
        <v>585</v>
      </c>
      <c r="H108" s="669"/>
      <c r="I108" s="669"/>
      <c r="J108" s="669"/>
      <c r="K108" s="669"/>
      <c r="L108" s="671">
        <f>SUM(L106)</f>
        <v>0</v>
      </c>
      <c r="M108" s="672">
        <f>M106</f>
        <v>0</v>
      </c>
      <c r="N108" s="672">
        <f aca="true" t="shared" si="22" ref="N108:AB108">N106</f>
        <v>0</v>
      </c>
      <c r="O108" s="672">
        <f t="shared" si="22"/>
        <v>0</v>
      </c>
      <c r="P108" s="672">
        <f t="shared" si="22"/>
        <v>0</v>
      </c>
      <c r="Q108" s="672">
        <f t="shared" si="22"/>
        <v>0</v>
      </c>
      <c r="R108" s="672">
        <f t="shared" si="22"/>
        <v>0</v>
      </c>
      <c r="S108" s="672">
        <f t="shared" si="22"/>
        <v>0</v>
      </c>
      <c r="T108" s="672">
        <f t="shared" si="22"/>
        <v>0</v>
      </c>
      <c r="U108" s="672">
        <f t="shared" si="22"/>
        <v>0</v>
      </c>
      <c r="V108" s="672">
        <f t="shared" si="22"/>
        <v>0</v>
      </c>
      <c r="W108" s="672">
        <f t="shared" si="22"/>
        <v>0</v>
      </c>
      <c r="X108" s="672">
        <f t="shared" si="22"/>
        <v>0</v>
      </c>
      <c r="Y108" s="672">
        <f t="shared" si="22"/>
        <v>0</v>
      </c>
      <c r="Z108" s="672">
        <f t="shared" si="22"/>
        <v>0</v>
      </c>
      <c r="AA108" s="672">
        <f t="shared" si="22"/>
        <v>0</v>
      </c>
      <c r="AB108" s="672">
        <f t="shared" si="22"/>
        <v>0</v>
      </c>
      <c r="AC108" s="495"/>
      <c r="AD108" s="495"/>
      <c r="AJ108" s="53" t="s">
        <v>269</v>
      </c>
      <c r="AK108" s="637">
        <f>AK12+AK22+AK35+AK79</f>
        <v>56</v>
      </c>
      <c r="AV108" s="67"/>
      <c r="AW108" s="67"/>
      <c r="AX108" s="67"/>
      <c r="AY108" s="67"/>
      <c r="AZ108" s="67"/>
    </row>
    <row r="109" spans="1:52" s="53" customFormat="1" ht="16.5" thickBot="1">
      <c r="A109" s="665"/>
      <c r="B109" s="673" t="s">
        <v>123</v>
      </c>
      <c r="C109" s="667"/>
      <c r="D109" s="668"/>
      <c r="E109" s="668"/>
      <c r="F109" s="669">
        <f>F108</f>
        <v>19.5</v>
      </c>
      <c r="G109" s="670">
        <f>F109*30</f>
        <v>585</v>
      </c>
      <c r="H109" s="669"/>
      <c r="I109" s="669"/>
      <c r="J109" s="669"/>
      <c r="K109" s="669"/>
      <c r="L109" s="671"/>
      <c r="M109" s="674">
        <f>M89+M108</f>
        <v>0</v>
      </c>
      <c r="N109" s="674">
        <f>N89+N108</f>
        <v>0</v>
      </c>
      <c r="O109" s="674">
        <f>O89+O108</f>
        <v>0</v>
      </c>
      <c r="P109" s="674">
        <f>P89+P108</f>
        <v>0</v>
      </c>
      <c r="Q109" s="674">
        <v>0</v>
      </c>
      <c r="R109" s="674">
        <v>0</v>
      </c>
      <c r="S109" s="674">
        <v>0</v>
      </c>
      <c r="T109" s="674">
        <v>0</v>
      </c>
      <c r="U109" s="674">
        <v>0</v>
      </c>
      <c r="V109" s="674">
        <f>V89+V108</f>
        <v>0</v>
      </c>
      <c r="W109" s="674">
        <v>0</v>
      </c>
      <c r="X109" s="674">
        <v>0</v>
      </c>
      <c r="Y109" s="674">
        <v>0</v>
      </c>
      <c r="Z109" s="674">
        <v>0</v>
      </c>
      <c r="AA109" s="674">
        <v>0</v>
      </c>
      <c r="AB109" s="674">
        <v>0</v>
      </c>
      <c r="AC109" s="497"/>
      <c r="AD109" s="497"/>
      <c r="AJ109" s="53" t="s">
        <v>270</v>
      </c>
      <c r="AK109" s="637">
        <f>AK13+AK23+AK36+AK80</f>
        <v>59</v>
      </c>
      <c r="AV109" s="67"/>
      <c r="AW109" s="67"/>
      <c r="AX109" s="67"/>
      <c r="AY109" s="67"/>
      <c r="AZ109" s="67"/>
    </row>
    <row r="110" spans="1:52" s="58" customFormat="1" ht="19.5" thickBot="1">
      <c r="A110" s="665"/>
      <c r="B110" s="675" t="s">
        <v>124</v>
      </c>
      <c r="C110" s="676"/>
      <c r="D110" s="668"/>
      <c r="E110" s="668"/>
      <c r="F110" s="669">
        <f>F103+F109+F75</f>
        <v>240</v>
      </c>
      <c r="G110" s="669">
        <f>G103+G109+G75</f>
        <v>7200</v>
      </c>
      <c r="H110" s="669">
        <f>H103+H109+H75</f>
        <v>426</v>
      </c>
      <c r="I110" s="669">
        <f>I103+I109+I75</f>
        <v>322</v>
      </c>
      <c r="J110" s="669">
        <f>J103+J109+J75</f>
        <v>12</v>
      </c>
      <c r="K110" s="669">
        <f aca="true" t="shared" si="23" ref="K110:AB110">K103+K109+K75</f>
        <v>92</v>
      </c>
      <c r="L110" s="669">
        <f t="shared" si="23"/>
        <v>6189</v>
      </c>
      <c r="M110" s="669">
        <f t="shared" si="23"/>
        <v>36</v>
      </c>
      <c r="N110" s="669">
        <f t="shared" si="23"/>
        <v>4</v>
      </c>
      <c r="O110" s="669">
        <f t="shared" si="23"/>
        <v>40</v>
      </c>
      <c r="P110" s="669">
        <f t="shared" si="23"/>
        <v>4</v>
      </c>
      <c r="Q110" s="669">
        <f t="shared" si="23"/>
        <v>36</v>
      </c>
      <c r="R110" s="669">
        <f t="shared" si="23"/>
        <v>0</v>
      </c>
      <c r="S110" s="669">
        <f t="shared" si="23"/>
        <v>44</v>
      </c>
      <c r="T110" s="669">
        <f t="shared" si="23"/>
        <v>0</v>
      </c>
      <c r="U110" s="669">
        <f t="shared" si="23"/>
        <v>52</v>
      </c>
      <c r="V110" s="669">
        <f t="shared" si="23"/>
        <v>8</v>
      </c>
      <c r="W110" s="669">
        <f t="shared" si="23"/>
        <v>52</v>
      </c>
      <c r="X110" s="669">
        <f t="shared" si="23"/>
        <v>4</v>
      </c>
      <c r="Y110" s="669">
        <f t="shared" si="23"/>
        <v>60</v>
      </c>
      <c r="Z110" s="669">
        <f t="shared" si="23"/>
        <v>4</v>
      </c>
      <c r="AA110" s="669">
        <f t="shared" si="23"/>
        <v>56</v>
      </c>
      <c r="AB110" s="669">
        <f t="shared" si="23"/>
        <v>0</v>
      </c>
      <c r="AC110" s="499"/>
      <c r="AD110" s="499"/>
      <c r="AJ110" s="53" t="s">
        <v>271</v>
      </c>
      <c r="AK110" s="637">
        <f>AK14+AK24+AK37+AK81</f>
        <v>61</v>
      </c>
      <c r="AV110" s="764"/>
      <c r="AW110" s="764"/>
      <c r="AX110" s="764"/>
      <c r="AY110" s="764"/>
      <c r="AZ110" s="764"/>
    </row>
    <row r="111" spans="1:52" s="94" customFormat="1" ht="16.5" thickBot="1">
      <c r="A111" s="945" t="s">
        <v>242</v>
      </c>
      <c r="B111" s="945"/>
      <c r="C111" s="945"/>
      <c r="D111" s="945"/>
      <c r="E111" s="945"/>
      <c r="F111" s="945"/>
      <c r="G111" s="945"/>
      <c r="H111" s="945"/>
      <c r="I111" s="945"/>
      <c r="J111" s="945"/>
      <c r="K111" s="945"/>
      <c r="L111" s="946"/>
      <c r="M111" s="677">
        <f>M110</f>
        <v>36</v>
      </c>
      <c r="N111" s="677">
        <f aca="true" t="shared" si="24" ref="N111:AB111">N110</f>
        <v>4</v>
      </c>
      <c r="O111" s="677">
        <f t="shared" si="24"/>
        <v>40</v>
      </c>
      <c r="P111" s="677">
        <f t="shared" si="24"/>
        <v>4</v>
      </c>
      <c r="Q111" s="677">
        <f t="shared" si="24"/>
        <v>36</v>
      </c>
      <c r="R111" s="677">
        <f t="shared" si="24"/>
        <v>0</v>
      </c>
      <c r="S111" s="677">
        <f t="shared" si="24"/>
        <v>44</v>
      </c>
      <c r="T111" s="677">
        <f t="shared" si="24"/>
        <v>0</v>
      </c>
      <c r="U111" s="677">
        <f t="shared" si="24"/>
        <v>52</v>
      </c>
      <c r="V111" s="677">
        <f t="shared" si="24"/>
        <v>8</v>
      </c>
      <c r="W111" s="677">
        <f t="shared" si="24"/>
        <v>52</v>
      </c>
      <c r="X111" s="677">
        <f t="shared" si="24"/>
        <v>4</v>
      </c>
      <c r="Y111" s="677">
        <f t="shared" si="24"/>
        <v>60</v>
      </c>
      <c r="Z111" s="677">
        <f t="shared" si="24"/>
        <v>4</v>
      </c>
      <c r="AA111" s="677">
        <f t="shared" si="24"/>
        <v>56</v>
      </c>
      <c r="AB111" s="677">
        <f t="shared" si="24"/>
        <v>0</v>
      </c>
      <c r="AC111" s="499"/>
      <c r="AD111" s="499"/>
      <c r="AJ111" s="53" t="s">
        <v>274</v>
      </c>
      <c r="AK111" s="648">
        <f>F108</f>
        <v>19.5</v>
      </c>
      <c r="AV111" s="102"/>
      <c r="AW111" s="102"/>
      <c r="AX111" s="102"/>
      <c r="AY111" s="102"/>
      <c r="AZ111" s="102"/>
    </row>
    <row r="112" spans="1:52" s="94" customFormat="1" ht="16.5" thickBot="1">
      <c r="A112" s="933" t="s">
        <v>125</v>
      </c>
      <c r="B112" s="933"/>
      <c r="C112" s="933"/>
      <c r="D112" s="933"/>
      <c r="E112" s="933"/>
      <c r="F112" s="933"/>
      <c r="G112" s="933"/>
      <c r="H112" s="933"/>
      <c r="I112" s="933"/>
      <c r="J112" s="933"/>
      <c r="K112" s="933"/>
      <c r="L112" s="934"/>
      <c r="M112" s="931">
        <f>COUNTIF($C10:$C92,1)</f>
        <v>2</v>
      </c>
      <c r="N112" s="932"/>
      <c r="O112" s="931">
        <f>COUNTIF($C10:$C92,2)</f>
        <v>4</v>
      </c>
      <c r="P112" s="932"/>
      <c r="Q112" s="931">
        <f>COUNTIF($C10:$C92,3)</f>
        <v>4</v>
      </c>
      <c r="R112" s="932"/>
      <c r="S112" s="931">
        <f>COUNTIF($C10:$C92,4)</f>
        <v>5</v>
      </c>
      <c r="T112" s="932"/>
      <c r="U112" s="931">
        <f>COUNTIF($C10:$C92,5)</f>
        <v>5</v>
      </c>
      <c r="V112" s="932"/>
      <c r="W112" s="931">
        <f>COUNTIF($C10:$C92,6)</f>
        <v>3</v>
      </c>
      <c r="X112" s="932"/>
      <c r="Y112" s="931">
        <f>COUNTIF($C10:$C92,7)</f>
        <v>2</v>
      </c>
      <c r="Z112" s="932"/>
      <c r="AA112" s="931">
        <f>COUNTIF($C10:$C93,8)</f>
        <v>3</v>
      </c>
      <c r="AB112" s="932"/>
      <c r="AC112" s="751"/>
      <c r="AD112" s="752"/>
      <c r="AK112" s="94">
        <f>SUM(AK107:AK111)</f>
        <v>240</v>
      </c>
      <c r="AV112" s="102"/>
      <c r="AW112" s="102"/>
      <c r="AX112" s="102"/>
      <c r="AY112" s="102"/>
      <c r="AZ112" s="102"/>
    </row>
    <row r="113" spans="1:52" s="94" customFormat="1" ht="16.5" thickBot="1">
      <c r="A113" s="933" t="s">
        <v>126</v>
      </c>
      <c r="B113" s="933"/>
      <c r="C113" s="933"/>
      <c r="D113" s="933"/>
      <c r="E113" s="933"/>
      <c r="F113" s="933"/>
      <c r="G113" s="933"/>
      <c r="H113" s="933"/>
      <c r="I113" s="933"/>
      <c r="J113" s="933"/>
      <c r="K113" s="933"/>
      <c r="L113" s="934"/>
      <c r="M113" s="931">
        <f>COUNTIF($D10:$D93,1)</f>
        <v>2</v>
      </c>
      <c r="N113" s="932"/>
      <c r="O113" s="931">
        <f>COUNTIF($D10:$D93,2)</f>
        <v>0</v>
      </c>
      <c r="P113" s="932"/>
      <c r="Q113" s="931">
        <f>COUNTIF($D10:$D93,3)</f>
        <v>2</v>
      </c>
      <c r="R113" s="932"/>
      <c r="S113" s="931">
        <f>COUNTIF($D10:$D93,4)</f>
        <v>2</v>
      </c>
      <c r="T113" s="932"/>
      <c r="U113" s="931">
        <f>COUNTIF($D10:$D93,5)</f>
        <v>3</v>
      </c>
      <c r="V113" s="932"/>
      <c r="W113" s="931">
        <f>COUNTIF($D10:$D93,6)</f>
        <v>3</v>
      </c>
      <c r="X113" s="932"/>
      <c r="Y113" s="931">
        <f>COUNTIF($D10:$D93,7)</f>
        <v>8</v>
      </c>
      <c r="Z113" s="932"/>
      <c r="AA113" s="931">
        <f>COUNTIF($D10:$D93,8)</f>
        <v>6</v>
      </c>
      <c r="AB113" s="932"/>
      <c r="AC113" s="249"/>
      <c r="AD113" s="248"/>
      <c r="AV113" s="102"/>
      <c r="AW113" s="102"/>
      <c r="AX113" s="102"/>
      <c r="AY113" s="102"/>
      <c r="AZ113" s="102"/>
    </row>
    <row r="114" spans="1:52" s="94" customFormat="1" ht="15.75">
      <c r="A114" s="933" t="s">
        <v>127</v>
      </c>
      <c r="B114" s="933"/>
      <c r="C114" s="933"/>
      <c r="D114" s="933"/>
      <c r="E114" s="933"/>
      <c r="F114" s="933"/>
      <c r="G114" s="933"/>
      <c r="H114" s="933"/>
      <c r="I114" s="933"/>
      <c r="J114" s="933"/>
      <c r="K114" s="933"/>
      <c r="L114" s="934"/>
      <c r="M114" s="931">
        <f>COUNTIF($E10:$E92,1)</f>
        <v>0</v>
      </c>
      <c r="N114" s="932"/>
      <c r="O114" s="931">
        <f>COUNTIF($E10:$E92,2)</f>
        <v>0</v>
      </c>
      <c r="P114" s="932"/>
      <c r="Q114" s="931">
        <f>COUNTIF($E10:$E92,3)</f>
        <v>0</v>
      </c>
      <c r="R114" s="932"/>
      <c r="S114" s="931">
        <f>COUNTIF($E10:$E93,4)</f>
        <v>0</v>
      </c>
      <c r="T114" s="932"/>
      <c r="U114" s="931">
        <f>COUNTIF($E10:$E93,5)</f>
        <v>1</v>
      </c>
      <c r="V114" s="932"/>
      <c r="W114" s="931">
        <f>COUNTIF($E10:$E93,6)</f>
        <v>2</v>
      </c>
      <c r="X114" s="932"/>
      <c r="Y114" s="931">
        <f>COUNTIF($E10:$E92,7)</f>
        <v>1</v>
      </c>
      <c r="Z114" s="932"/>
      <c r="AA114" s="931">
        <f>COUNTIF($E10:$E93,8)</f>
        <v>2</v>
      </c>
      <c r="AB114" s="932"/>
      <c r="AC114" s="249"/>
      <c r="AD114" s="248"/>
      <c r="AV114" s="102"/>
      <c r="AW114" s="102"/>
      <c r="AX114" s="102"/>
      <c r="AY114" s="102"/>
      <c r="AZ114" s="102"/>
    </row>
    <row r="115" spans="1:52" s="94" customFormat="1" ht="15.75">
      <c r="A115" s="936" t="s">
        <v>128</v>
      </c>
      <c r="B115" s="936"/>
      <c r="C115" s="936"/>
      <c r="D115" s="936"/>
      <c r="E115" s="936"/>
      <c r="F115" s="936"/>
      <c r="G115" s="936"/>
      <c r="H115" s="936"/>
      <c r="I115" s="936"/>
      <c r="J115" s="936"/>
      <c r="K115" s="936"/>
      <c r="L115" s="937"/>
      <c r="M115" s="927"/>
      <c r="N115" s="928"/>
      <c r="O115" s="927"/>
      <c r="P115" s="928"/>
      <c r="Q115" s="927"/>
      <c r="R115" s="928"/>
      <c r="S115" s="927"/>
      <c r="T115" s="928"/>
      <c r="U115" s="927"/>
      <c r="V115" s="928"/>
      <c r="W115" s="927"/>
      <c r="X115" s="928"/>
      <c r="Y115" s="927"/>
      <c r="Z115" s="928"/>
      <c r="AA115" s="927"/>
      <c r="AB115" s="928"/>
      <c r="AC115" s="204"/>
      <c r="AD115" s="205"/>
      <c r="AV115" s="102"/>
      <c r="AW115" s="102"/>
      <c r="AX115" s="102"/>
      <c r="AY115" s="102"/>
      <c r="AZ115" s="102"/>
    </row>
    <row r="116" spans="1:52" s="94" customFormat="1" ht="19.5" customHeight="1">
      <c r="A116" s="996" t="s">
        <v>129</v>
      </c>
      <c r="B116" s="996"/>
      <c r="C116" s="996"/>
      <c r="D116" s="996"/>
      <c r="E116" s="996"/>
      <c r="F116" s="996"/>
      <c r="G116" s="996"/>
      <c r="H116" s="996"/>
      <c r="I116" s="996"/>
      <c r="J116" s="996"/>
      <c r="K116" s="996"/>
      <c r="L116" s="996"/>
      <c r="M116" s="925" t="s">
        <v>264</v>
      </c>
      <c r="N116" s="926"/>
      <c r="O116" s="926"/>
      <c r="P116" s="926"/>
      <c r="Q116" s="926" t="s">
        <v>264</v>
      </c>
      <c r="R116" s="926"/>
      <c r="S116" s="926"/>
      <c r="T116" s="926"/>
      <c r="U116" s="926" t="s">
        <v>265</v>
      </c>
      <c r="V116" s="926"/>
      <c r="W116" s="926"/>
      <c r="X116" s="926"/>
      <c r="Y116" s="926" t="s">
        <v>256</v>
      </c>
      <c r="Z116" s="926"/>
      <c r="AA116" s="926"/>
      <c r="AB116" s="935"/>
      <c r="AC116" s="921"/>
      <c r="AD116" s="921"/>
      <c r="AV116" s="102"/>
      <c r="AW116" s="102"/>
      <c r="AX116" s="102"/>
      <c r="AY116" s="102"/>
      <c r="AZ116" s="102"/>
    </row>
    <row r="117" spans="2:30" ht="20.25" customHeight="1">
      <c r="B117" s="511"/>
      <c r="C117" s="512"/>
      <c r="D117" s="512"/>
      <c r="E117" s="513"/>
      <c r="F117" s="513"/>
      <c r="G117" s="513"/>
      <c r="H117" s="513"/>
      <c r="I117" s="512"/>
      <c r="J117" s="512"/>
      <c r="K117" s="512"/>
      <c r="L117" s="514"/>
      <c r="M117" s="920">
        <f>AK107</f>
        <v>44.5</v>
      </c>
      <c r="N117" s="920"/>
      <c r="O117" s="920"/>
      <c r="P117" s="920"/>
      <c r="Q117" s="920">
        <f>AK108</f>
        <v>56</v>
      </c>
      <c r="R117" s="920"/>
      <c r="S117" s="920"/>
      <c r="T117" s="920"/>
      <c r="U117" s="920">
        <f>AK109</f>
        <v>59</v>
      </c>
      <c r="V117" s="920"/>
      <c r="W117" s="920"/>
      <c r="X117" s="920"/>
      <c r="Y117" s="920">
        <f>AK110</f>
        <v>61</v>
      </c>
      <c r="Z117" s="920"/>
      <c r="AA117" s="920"/>
      <c r="AB117" s="920"/>
      <c r="AC117" s="920">
        <f>AK111</f>
        <v>19.5</v>
      </c>
      <c r="AD117" s="920"/>
    </row>
    <row r="118" spans="2:52" ht="18">
      <c r="B118" s="511"/>
      <c r="C118" s="512"/>
      <c r="D118" s="512"/>
      <c r="E118" s="513"/>
      <c r="F118" s="513"/>
      <c r="G118" s="513"/>
      <c r="H118" s="513"/>
      <c r="I118" s="512"/>
      <c r="J118" s="512"/>
      <c r="K118" s="512"/>
      <c r="L118" s="514"/>
      <c r="M118" s="922">
        <f>M117+Q117+U117+Y117+AC117</f>
        <v>240</v>
      </c>
      <c r="N118" s="922"/>
      <c r="O118" s="922"/>
      <c r="P118" s="922"/>
      <c r="Q118" s="922"/>
      <c r="R118" s="922"/>
      <c r="S118" s="922"/>
      <c r="T118" s="922"/>
      <c r="U118" s="922"/>
      <c r="V118" s="922"/>
      <c r="W118" s="922"/>
      <c r="X118" s="922"/>
      <c r="Y118" s="922"/>
      <c r="Z118" s="922"/>
      <c r="AA118" s="922"/>
      <c r="AB118" s="922"/>
      <c r="AC118" s="922"/>
      <c r="AD118" s="922"/>
      <c r="AV118" s="766">
        <f>SUMIF(AV11:AV93,"м",$F11:$F93)</f>
        <v>11</v>
      </c>
      <c r="AW118" s="766">
        <f>SUMIF(AW11:AW93,"м",$F11:$F93)</f>
        <v>22.5</v>
      </c>
      <c r="AX118" s="766">
        <f>SUMIF(AX11:AX93,"м",$F11:$F93)</f>
        <v>42.5</v>
      </c>
      <c r="AY118" s="766">
        <f>SUMIF(AY11:AY93,"м",$F11:$F93)</f>
        <v>54</v>
      </c>
      <c r="AZ118" s="766">
        <f>AC117-0.2</f>
        <v>19.3</v>
      </c>
    </row>
    <row r="119" spans="2:30" ht="15.75">
      <c r="B119" s="690"/>
      <c r="C119" s="690"/>
      <c r="D119" s="923"/>
      <c r="E119" s="924"/>
      <c r="F119" s="924"/>
      <c r="G119" s="690"/>
      <c r="H119" s="923"/>
      <c r="I119" s="924"/>
      <c r="J119" s="924"/>
      <c r="K119" s="512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4"/>
      <c r="AD119" s="514"/>
    </row>
    <row r="120" spans="2:30" ht="18.75">
      <c r="B120" s="691" t="s">
        <v>280</v>
      </c>
      <c r="C120" s="919"/>
      <c r="D120" s="919"/>
      <c r="E120" s="919"/>
      <c r="F120" s="919"/>
      <c r="G120" s="919"/>
      <c r="H120" s="692"/>
      <c r="I120" s="919" t="s">
        <v>281</v>
      </c>
      <c r="J120" s="919"/>
      <c r="K120" s="919"/>
      <c r="L120" s="514"/>
      <c r="M120" s="514"/>
      <c r="N120" s="514"/>
      <c r="O120" s="514"/>
      <c r="P120" s="514"/>
      <c r="Q120" s="514"/>
      <c r="R120" s="514"/>
      <c r="S120" s="514"/>
      <c r="T120" s="514"/>
      <c r="U120" s="514"/>
      <c r="V120" s="514"/>
      <c r="W120" s="514"/>
      <c r="X120" s="514"/>
      <c r="Y120" s="514"/>
      <c r="Z120" s="514"/>
      <c r="AA120" s="514"/>
      <c r="AB120" s="514"/>
      <c r="AC120" s="514"/>
      <c r="AD120" s="514"/>
    </row>
    <row r="121" spans="2:30" ht="18.75">
      <c r="B121" s="693"/>
      <c r="C121" s="693"/>
      <c r="D121" s="693"/>
      <c r="E121" s="693"/>
      <c r="F121" s="693"/>
      <c r="G121" s="693"/>
      <c r="H121" s="693"/>
      <c r="I121" s="693"/>
      <c r="J121" s="693"/>
      <c r="K121" s="693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</row>
    <row r="122" spans="1:31" ht="18.75">
      <c r="A122" s="518"/>
      <c r="B122" s="691" t="s">
        <v>282</v>
      </c>
      <c r="C122" s="919"/>
      <c r="D122" s="919"/>
      <c r="E122" s="919"/>
      <c r="F122" s="919"/>
      <c r="G122" s="919"/>
      <c r="H122" s="692"/>
      <c r="I122" s="919" t="s">
        <v>283</v>
      </c>
      <c r="J122" s="919"/>
      <c r="K122" s="919"/>
      <c r="L122" s="512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4"/>
      <c r="AB122" s="514"/>
      <c r="AC122" s="514"/>
      <c r="AD122" s="514"/>
      <c r="AE122" s="59"/>
    </row>
    <row r="123" spans="2:30" ht="21" customHeight="1" hidden="1">
      <c r="B123" s="511"/>
      <c r="C123" s="512"/>
      <c r="D123" s="512"/>
      <c r="E123" s="513"/>
      <c r="F123" s="513"/>
      <c r="G123" s="512"/>
      <c r="H123" s="513"/>
      <c r="I123" s="512"/>
      <c r="J123" s="512"/>
      <c r="K123" s="512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</row>
    <row r="124" spans="2:30" ht="30" hidden="1">
      <c r="B124" s="511"/>
      <c r="C124" s="512"/>
      <c r="D124" s="512" t="s">
        <v>72</v>
      </c>
      <c r="E124" s="513"/>
      <c r="F124" s="513"/>
      <c r="G124" s="753" t="e">
        <f>F68+F16+F34+F40+F42+F43+F45+F47+F58+#REF!+#REF!+F64+F69+F71+F72+F73+F88</f>
        <v>#REF!</v>
      </c>
      <c r="H124" s="513"/>
      <c r="I124" s="512"/>
      <c r="J124" s="512"/>
      <c r="K124" s="512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</row>
    <row r="125" spans="2:29" ht="18" hidden="1">
      <c r="B125" s="511"/>
      <c r="C125" s="512"/>
      <c r="D125" s="512"/>
      <c r="E125" s="513"/>
      <c r="F125" s="513"/>
      <c r="G125" s="512"/>
      <c r="H125" s="513"/>
      <c r="I125" s="512"/>
      <c r="J125" s="512"/>
      <c r="K125" s="512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</row>
    <row r="126" spans="4:7" ht="30" hidden="1">
      <c r="D126" s="533" t="s">
        <v>73</v>
      </c>
      <c r="G126" s="754">
        <f>F15+F37+F48+F50+F51+F52+F53+F54+F56+F57+F59+F78+F79+F81+F82+F84+F106</f>
        <v>62</v>
      </c>
    </row>
    <row r="127" ht="18">
      <c r="G127" s="755"/>
    </row>
    <row r="128" ht="18">
      <c r="G128" s="756"/>
    </row>
    <row r="129" ht="18">
      <c r="G129" s="755"/>
    </row>
    <row r="130" ht="18" hidden="1">
      <c r="G130" s="754" t="e">
        <f>G120+G122+G124+G126+G128</f>
        <v>#REF!</v>
      </c>
    </row>
  </sheetData>
  <sheetProtection/>
  <mergeCells count="108">
    <mergeCell ref="A116:L116"/>
    <mergeCell ref="O115:P115"/>
    <mergeCell ref="Q115:R115"/>
    <mergeCell ref="S115:T115"/>
    <mergeCell ref="B76:AD76"/>
    <mergeCell ref="AC5:AD5"/>
    <mergeCell ref="AC7:AD7"/>
    <mergeCell ref="U7:V7"/>
    <mergeCell ref="W7:X7"/>
    <mergeCell ref="Y5:Z5"/>
    <mergeCell ref="AA5:AB5"/>
    <mergeCell ref="Y7:Z7"/>
    <mergeCell ref="AA7:AB7"/>
    <mergeCell ref="M7:N7"/>
    <mergeCell ref="O7:P7"/>
    <mergeCell ref="Q5:R5"/>
    <mergeCell ref="S5:T5"/>
    <mergeCell ref="Q7:R7"/>
    <mergeCell ref="S7:T7"/>
    <mergeCell ref="Q4:T4"/>
    <mergeCell ref="J4:J6"/>
    <mergeCell ref="K4:K6"/>
    <mergeCell ref="L3:L6"/>
    <mergeCell ref="Y4:AB4"/>
    <mergeCell ref="M5:N5"/>
    <mergeCell ref="O5:P5"/>
    <mergeCell ref="U4:X4"/>
    <mergeCell ref="U5:V5"/>
    <mergeCell ref="W5:X5"/>
    <mergeCell ref="H4:H6"/>
    <mergeCell ref="AC4:AD4"/>
    <mergeCell ref="A1:AB1"/>
    <mergeCell ref="A2:A6"/>
    <mergeCell ref="B2:B6"/>
    <mergeCell ref="C2:D3"/>
    <mergeCell ref="E2:E6"/>
    <mergeCell ref="F2:F6"/>
    <mergeCell ref="G2:L2"/>
    <mergeCell ref="M4:P4"/>
    <mergeCell ref="A19:B19"/>
    <mergeCell ref="A20:AD20"/>
    <mergeCell ref="A9:AD9"/>
    <mergeCell ref="M2:AD3"/>
    <mergeCell ref="G3:G6"/>
    <mergeCell ref="H3:K3"/>
    <mergeCell ref="I4:I6"/>
    <mergeCell ref="A8:AD8"/>
    <mergeCell ref="C4:C6"/>
    <mergeCell ref="D4:D6"/>
    <mergeCell ref="Q114:R114"/>
    <mergeCell ref="A32:B32"/>
    <mergeCell ref="A33:AD33"/>
    <mergeCell ref="A74:B74"/>
    <mergeCell ref="A111:L111"/>
    <mergeCell ref="A112:L112"/>
    <mergeCell ref="A90:X90"/>
    <mergeCell ref="A94:Y94"/>
    <mergeCell ref="A98:Y98"/>
    <mergeCell ref="A105:AD105"/>
    <mergeCell ref="O112:P112"/>
    <mergeCell ref="O113:P113"/>
    <mergeCell ref="A115:L115"/>
    <mergeCell ref="Q112:R112"/>
    <mergeCell ref="Q113:R113"/>
    <mergeCell ref="M112:N112"/>
    <mergeCell ref="A113:L113"/>
    <mergeCell ref="M114:N114"/>
    <mergeCell ref="O114:P114"/>
    <mergeCell ref="M113:N113"/>
    <mergeCell ref="S113:T113"/>
    <mergeCell ref="Y116:AB116"/>
    <mergeCell ref="S114:T114"/>
    <mergeCell ref="U112:V112"/>
    <mergeCell ref="U113:V113"/>
    <mergeCell ref="U114:V114"/>
    <mergeCell ref="Y113:Z113"/>
    <mergeCell ref="AA112:AB112"/>
    <mergeCell ref="Q116:T116"/>
    <mergeCell ref="U115:V115"/>
    <mergeCell ref="A77:AD77"/>
    <mergeCell ref="AA113:AB113"/>
    <mergeCell ref="AA114:AB114"/>
    <mergeCell ref="W112:X112"/>
    <mergeCell ref="W113:X113"/>
    <mergeCell ref="W114:X114"/>
    <mergeCell ref="Y112:Z112"/>
    <mergeCell ref="Y114:Z114"/>
    <mergeCell ref="A114:L114"/>
    <mergeCell ref="S112:T112"/>
    <mergeCell ref="W115:X115"/>
    <mergeCell ref="Y115:Z115"/>
    <mergeCell ref="AA115:AB115"/>
    <mergeCell ref="M117:P117"/>
    <mergeCell ref="Q117:T117"/>
    <mergeCell ref="U117:X117"/>
    <mergeCell ref="Y117:AB117"/>
    <mergeCell ref="U116:X116"/>
    <mergeCell ref="M115:N115"/>
    <mergeCell ref="C120:G120"/>
    <mergeCell ref="I120:K120"/>
    <mergeCell ref="C122:G122"/>
    <mergeCell ref="I122:K122"/>
    <mergeCell ref="AC117:AD117"/>
    <mergeCell ref="AC116:AD116"/>
    <mergeCell ref="M118:AD118"/>
    <mergeCell ref="D119:F119"/>
    <mergeCell ref="H119:J119"/>
    <mergeCell ref="M116:P116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2"/>
  <sheetViews>
    <sheetView view="pageBreakPreview" zoomScale="70" zoomScaleNormal="75" zoomScaleSheetLayoutView="70" zoomScalePageLayoutView="0" workbookViewId="0" topLeftCell="A1">
      <pane xSplit="2" ySplit="9" topLeftCell="C6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73" sqref="I73:L73"/>
    </sheetView>
  </sheetViews>
  <sheetFormatPr defaultColWidth="9.00390625" defaultRowHeight="12.75"/>
  <cols>
    <col min="1" max="1" width="9.125" style="510" customWidth="1"/>
    <col min="2" max="2" width="41.625" style="531" customWidth="1"/>
    <col min="3" max="3" width="6.875" style="532" customWidth="1"/>
    <col min="4" max="4" width="7.125" style="533" customWidth="1"/>
    <col min="5" max="5" width="6.625" style="532" customWidth="1"/>
    <col min="6" max="6" width="8.125" style="532" customWidth="1"/>
    <col min="7" max="7" width="8.875" style="518" customWidth="1"/>
    <col min="8" max="8" width="8.00390625" style="518" customWidth="1"/>
    <col min="9" max="9" width="8.375" style="518" customWidth="1"/>
    <col min="10" max="10" width="6.00390625" style="518" customWidth="1"/>
    <col min="11" max="11" width="7.875" style="518" customWidth="1"/>
    <col min="12" max="12" width="14.625" style="518" bestFit="1" customWidth="1"/>
    <col min="13" max="13" width="8.25390625" style="518" customWidth="1"/>
    <col min="14" max="14" width="6.375" style="518" customWidth="1"/>
    <col min="15" max="15" width="5.625" style="518" customWidth="1"/>
    <col min="16" max="16" width="8.00390625" style="518" customWidth="1"/>
    <col min="17" max="17" width="11.125" style="518" customWidth="1"/>
    <col min="18" max="18" width="8.875" style="518" customWidth="1"/>
    <col min="19" max="19" width="6.875" style="518" customWidth="1"/>
    <col min="20" max="20" width="9.625" style="518" customWidth="1"/>
    <col min="21" max="21" width="6.625" style="518" customWidth="1"/>
    <col min="22" max="22" width="8.375" style="518" customWidth="1"/>
    <col min="23" max="23" width="7.375" style="518" customWidth="1"/>
    <col min="24" max="24" width="8.625" style="518" customWidth="1"/>
    <col min="25" max="25" width="6.875" style="518" customWidth="1"/>
    <col min="26" max="26" width="8.375" style="518" customWidth="1"/>
    <col min="27" max="27" width="7.00390625" style="518" customWidth="1"/>
    <col min="28" max="28" width="8.375" style="518" customWidth="1"/>
    <col min="29" max="29" width="6.375" style="518" customWidth="1"/>
    <col min="30" max="30" width="9.25390625" style="518" customWidth="1"/>
    <col min="31" max="34" width="9.125" style="60" customWidth="1"/>
    <col min="35" max="16384" width="9.125" style="60" customWidth="1"/>
  </cols>
  <sheetData>
    <row r="1" spans="1:30" s="53" customFormat="1" ht="19.5" thickBot="1">
      <c r="A1" s="983" t="s">
        <v>55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984"/>
      <c r="Z1" s="984"/>
      <c r="AA1" s="984"/>
      <c r="AB1" s="984"/>
      <c r="AC1" s="540"/>
      <c r="AD1" s="540"/>
    </row>
    <row r="2" spans="1:30" s="53" customFormat="1" ht="18.75" customHeight="1">
      <c r="A2" s="985" t="s">
        <v>56</v>
      </c>
      <c r="B2" s="986" t="s">
        <v>57</v>
      </c>
      <c r="C2" s="987" t="s">
        <v>254</v>
      </c>
      <c r="D2" s="987"/>
      <c r="E2" s="979" t="s">
        <v>58</v>
      </c>
      <c r="F2" s="979" t="s">
        <v>59</v>
      </c>
      <c r="G2" s="987" t="s">
        <v>60</v>
      </c>
      <c r="H2" s="987"/>
      <c r="I2" s="987"/>
      <c r="J2" s="987"/>
      <c r="K2" s="987"/>
      <c r="L2" s="988"/>
      <c r="M2" s="966" t="s">
        <v>244</v>
      </c>
      <c r="N2" s="967"/>
      <c r="O2" s="967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9"/>
      <c r="AD2" s="970"/>
    </row>
    <row r="3" spans="1:30" s="53" customFormat="1" ht="40.5" customHeight="1" thickBot="1">
      <c r="A3" s="985"/>
      <c r="B3" s="986"/>
      <c r="C3" s="987"/>
      <c r="D3" s="987"/>
      <c r="E3" s="980"/>
      <c r="F3" s="980"/>
      <c r="G3" s="976" t="s">
        <v>61</v>
      </c>
      <c r="H3" s="977" t="s">
        <v>62</v>
      </c>
      <c r="I3" s="978"/>
      <c r="J3" s="978"/>
      <c r="K3" s="978"/>
      <c r="L3" s="990" t="s">
        <v>63</v>
      </c>
      <c r="M3" s="971"/>
      <c r="N3" s="972"/>
      <c r="O3" s="972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4"/>
      <c r="AD3" s="975"/>
    </row>
    <row r="4" spans="1:30" s="53" customFormat="1" ht="18" customHeight="1" thickBot="1">
      <c r="A4" s="985"/>
      <c r="B4" s="986"/>
      <c r="C4" s="976" t="s">
        <v>64</v>
      </c>
      <c r="D4" s="976" t="s">
        <v>65</v>
      </c>
      <c r="E4" s="980"/>
      <c r="F4" s="980"/>
      <c r="G4" s="976"/>
      <c r="H4" s="976" t="s">
        <v>66</v>
      </c>
      <c r="I4" s="979" t="s">
        <v>67</v>
      </c>
      <c r="J4" s="979" t="s">
        <v>68</v>
      </c>
      <c r="K4" s="979" t="s">
        <v>69</v>
      </c>
      <c r="L4" s="990"/>
      <c r="M4" s="981" t="s">
        <v>70</v>
      </c>
      <c r="N4" s="989"/>
      <c r="O4" s="989"/>
      <c r="P4" s="989"/>
      <c r="Q4" s="981" t="s">
        <v>71</v>
      </c>
      <c r="R4" s="989"/>
      <c r="S4" s="989"/>
      <c r="T4" s="989"/>
      <c r="U4" s="981" t="s">
        <v>72</v>
      </c>
      <c r="V4" s="989"/>
      <c r="W4" s="989"/>
      <c r="X4" s="989"/>
      <c r="Y4" s="981" t="s">
        <v>73</v>
      </c>
      <c r="Z4" s="989"/>
      <c r="AA4" s="989"/>
      <c r="AB4" s="991"/>
      <c r="AC4" s="981" t="s">
        <v>74</v>
      </c>
      <c r="AD4" s="998"/>
    </row>
    <row r="5" spans="1:30" s="53" customFormat="1" ht="16.5" thickBot="1">
      <c r="A5" s="985"/>
      <c r="B5" s="986"/>
      <c r="C5" s="976"/>
      <c r="D5" s="976"/>
      <c r="E5" s="980"/>
      <c r="F5" s="980"/>
      <c r="G5" s="976"/>
      <c r="H5" s="976"/>
      <c r="I5" s="980"/>
      <c r="J5" s="980"/>
      <c r="K5" s="980"/>
      <c r="L5" s="990"/>
      <c r="M5" s="992">
        <v>1</v>
      </c>
      <c r="N5" s="999"/>
      <c r="O5" s="992">
        <v>2</v>
      </c>
      <c r="P5" s="999"/>
      <c r="Q5" s="994">
        <v>3</v>
      </c>
      <c r="R5" s="1000"/>
      <c r="S5" s="992">
        <v>4</v>
      </c>
      <c r="T5" s="999"/>
      <c r="U5" s="994">
        <v>5</v>
      </c>
      <c r="V5" s="1000"/>
      <c r="W5" s="992">
        <v>6</v>
      </c>
      <c r="X5" s="999"/>
      <c r="Y5" s="994">
        <v>7</v>
      </c>
      <c r="Z5" s="1000"/>
      <c r="AA5" s="992">
        <v>8</v>
      </c>
      <c r="AB5" s="999"/>
      <c r="AC5" s="994">
        <v>9</v>
      </c>
      <c r="AD5" s="1000"/>
    </row>
    <row r="6" spans="1:30" s="53" customFormat="1" ht="84" customHeight="1" thickBot="1">
      <c r="A6" s="985"/>
      <c r="B6" s="986"/>
      <c r="C6" s="976"/>
      <c r="D6" s="976"/>
      <c r="E6" s="980"/>
      <c r="F6" s="980"/>
      <c r="G6" s="976"/>
      <c r="H6" s="976"/>
      <c r="I6" s="980"/>
      <c r="J6" s="980"/>
      <c r="K6" s="980"/>
      <c r="L6" s="990"/>
      <c r="M6" s="104" t="s">
        <v>134</v>
      </c>
      <c r="N6" s="105" t="s">
        <v>245</v>
      </c>
      <c r="O6" s="104" t="s">
        <v>134</v>
      </c>
      <c r="P6" s="105" t="s">
        <v>245</v>
      </c>
      <c r="Q6" s="104" t="s">
        <v>134</v>
      </c>
      <c r="R6" s="105" t="s">
        <v>245</v>
      </c>
      <c r="S6" s="104" t="s">
        <v>134</v>
      </c>
      <c r="T6" s="105" t="s">
        <v>245</v>
      </c>
      <c r="U6" s="104" t="s">
        <v>134</v>
      </c>
      <c r="V6" s="105" t="s">
        <v>245</v>
      </c>
      <c r="W6" s="104" t="s">
        <v>134</v>
      </c>
      <c r="X6" s="105" t="s">
        <v>245</v>
      </c>
      <c r="Y6" s="104" t="s">
        <v>134</v>
      </c>
      <c r="Z6" s="105" t="s">
        <v>245</v>
      </c>
      <c r="AA6" s="104" t="s">
        <v>134</v>
      </c>
      <c r="AB6" s="105" t="s">
        <v>245</v>
      </c>
      <c r="AC6" s="104" t="s">
        <v>134</v>
      </c>
      <c r="AD6" s="105" t="s">
        <v>245</v>
      </c>
    </row>
    <row r="7" spans="1:30" s="54" customFormat="1" ht="19.5" thickBot="1">
      <c r="A7" s="106">
        <v>1</v>
      </c>
      <c r="B7" s="107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9">
        <v>12</v>
      </c>
      <c r="M7" s="981">
        <v>13</v>
      </c>
      <c r="N7" s="998"/>
      <c r="O7" s="981">
        <v>14</v>
      </c>
      <c r="P7" s="998"/>
      <c r="Q7" s="981">
        <v>15</v>
      </c>
      <c r="R7" s="998"/>
      <c r="S7" s="981">
        <v>16</v>
      </c>
      <c r="T7" s="998"/>
      <c r="U7" s="981">
        <v>17</v>
      </c>
      <c r="V7" s="998"/>
      <c r="W7" s="989">
        <v>18</v>
      </c>
      <c r="X7" s="998"/>
      <c r="Y7" s="989">
        <v>19</v>
      </c>
      <c r="Z7" s="998"/>
      <c r="AA7" s="989">
        <v>20</v>
      </c>
      <c r="AB7" s="998"/>
      <c r="AC7" s="989">
        <v>21</v>
      </c>
      <c r="AD7" s="998"/>
    </row>
    <row r="8" spans="1:30" s="53" customFormat="1" ht="16.5" thickBot="1">
      <c r="A8" s="964" t="s">
        <v>141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</row>
    <row r="9" spans="1:39" s="53" customFormat="1" ht="16.5" thickBot="1">
      <c r="A9" s="964" t="s">
        <v>142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/>
      <c r="AA9" s="965"/>
      <c r="AB9" s="965"/>
      <c r="AC9" s="965"/>
      <c r="AD9" s="965"/>
      <c r="AJ9" s="100" t="s">
        <v>250</v>
      </c>
      <c r="AK9" s="100" t="s">
        <v>251</v>
      </c>
      <c r="AL9" s="100" t="s">
        <v>252</v>
      </c>
      <c r="AM9" s="100" t="s">
        <v>253</v>
      </c>
    </row>
    <row r="10" spans="1:31" s="55" customFormat="1" ht="31.5">
      <c r="A10" s="110" t="s">
        <v>205</v>
      </c>
      <c r="B10" s="111" t="s">
        <v>75</v>
      </c>
      <c r="C10" s="112"/>
      <c r="D10" s="113"/>
      <c r="E10" s="113"/>
      <c r="F10" s="114">
        <f>F11+F12</f>
        <v>6.5</v>
      </c>
      <c r="G10" s="115">
        <f>G11+G12</f>
        <v>195</v>
      </c>
      <c r="H10" s="116">
        <f>H11+H12</f>
        <v>8</v>
      </c>
      <c r="I10" s="116">
        <f>I11+I12</f>
        <v>8</v>
      </c>
      <c r="J10" s="116"/>
      <c r="K10" s="116"/>
      <c r="L10" s="116">
        <f>L11+L12</f>
        <v>187</v>
      </c>
      <c r="M10" s="116"/>
      <c r="N10" s="117"/>
      <c r="O10" s="118"/>
      <c r="P10" s="112"/>
      <c r="Q10" s="118"/>
      <c r="R10" s="117"/>
      <c r="S10" s="118"/>
      <c r="T10" s="112"/>
      <c r="U10" s="112"/>
      <c r="V10" s="117"/>
      <c r="W10" s="118"/>
      <c r="X10" s="112"/>
      <c r="Y10" s="119"/>
      <c r="Z10" s="117"/>
      <c r="AA10" s="118"/>
      <c r="AB10" s="117"/>
      <c r="AC10" s="120"/>
      <c r="AD10" s="117"/>
      <c r="AE10" s="81"/>
    </row>
    <row r="11" spans="1:31" s="55" customFormat="1" ht="31.5">
      <c r="A11" s="121" t="s">
        <v>206</v>
      </c>
      <c r="B11" s="122" t="s">
        <v>75</v>
      </c>
      <c r="C11" s="123"/>
      <c r="D11" s="124">
        <v>1</v>
      </c>
      <c r="E11" s="124"/>
      <c r="F11" s="125">
        <v>2.5</v>
      </c>
      <c r="G11" s="126">
        <f aca="true" t="shared" si="0" ref="G11:G18">F11*30</f>
        <v>75</v>
      </c>
      <c r="H11" s="126">
        <f aca="true" t="shared" si="1" ref="H11:H16">SUM(I11:K11)</f>
        <v>4</v>
      </c>
      <c r="I11" s="127">
        <v>4</v>
      </c>
      <c r="J11" s="127"/>
      <c r="K11" s="127"/>
      <c r="L11" s="128">
        <f>G11-H11</f>
        <v>71</v>
      </c>
      <c r="M11" s="129">
        <v>4</v>
      </c>
      <c r="N11" s="130">
        <v>0</v>
      </c>
      <c r="O11" s="131"/>
      <c r="P11" s="132"/>
      <c r="Q11" s="133"/>
      <c r="R11" s="129"/>
      <c r="S11" s="133"/>
      <c r="T11" s="123"/>
      <c r="U11" s="123"/>
      <c r="V11" s="129"/>
      <c r="W11" s="133"/>
      <c r="X11" s="123"/>
      <c r="Y11" s="130"/>
      <c r="Z11" s="129"/>
      <c r="AA11" s="133"/>
      <c r="AB11" s="134"/>
      <c r="AC11" s="135"/>
      <c r="AD11" s="134"/>
      <c r="AE11" s="82"/>
    </row>
    <row r="12" spans="1:34" s="55" customFormat="1" ht="31.5">
      <c r="A12" s="121" t="s">
        <v>207</v>
      </c>
      <c r="B12" s="136" t="s">
        <v>75</v>
      </c>
      <c r="C12" s="137">
        <v>2</v>
      </c>
      <c r="D12" s="132"/>
      <c r="E12" s="132"/>
      <c r="F12" s="138">
        <v>4</v>
      </c>
      <c r="G12" s="126">
        <f t="shared" si="0"/>
        <v>120</v>
      </c>
      <c r="H12" s="139">
        <f t="shared" si="1"/>
        <v>4</v>
      </c>
      <c r="I12" s="140">
        <v>4</v>
      </c>
      <c r="J12" s="140"/>
      <c r="K12" s="140"/>
      <c r="L12" s="128">
        <f>G12-H12</f>
        <v>116</v>
      </c>
      <c r="M12" s="128"/>
      <c r="N12" s="134"/>
      <c r="O12" s="137">
        <v>4</v>
      </c>
      <c r="P12" s="133">
        <v>0</v>
      </c>
      <c r="Q12" s="141"/>
      <c r="R12" s="129"/>
      <c r="S12" s="133"/>
      <c r="T12" s="123"/>
      <c r="U12" s="123"/>
      <c r="V12" s="129"/>
      <c r="W12" s="133"/>
      <c r="X12" s="123"/>
      <c r="Y12" s="130"/>
      <c r="Z12" s="129"/>
      <c r="AA12" s="133"/>
      <c r="AB12" s="134"/>
      <c r="AC12" s="135"/>
      <c r="AD12" s="134"/>
      <c r="AE12" s="61"/>
      <c r="AH12" s="55" t="e">
        <f>Q13+#REF!</f>
        <v>#REF!</v>
      </c>
    </row>
    <row r="13" spans="1:31" s="55" customFormat="1" ht="15.75">
      <c r="A13" s="121" t="s">
        <v>208</v>
      </c>
      <c r="B13" s="136" t="s">
        <v>209</v>
      </c>
      <c r="C13" s="137">
        <v>3</v>
      </c>
      <c r="D13" s="132"/>
      <c r="E13" s="132"/>
      <c r="F13" s="142">
        <v>4.5</v>
      </c>
      <c r="G13" s="126">
        <f t="shared" si="0"/>
        <v>135</v>
      </c>
      <c r="H13" s="139">
        <f t="shared" si="1"/>
        <v>4</v>
      </c>
      <c r="I13" s="140">
        <v>4</v>
      </c>
      <c r="J13" s="140"/>
      <c r="K13" s="140"/>
      <c r="L13" s="128">
        <f>G13-H13</f>
        <v>131</v>
      </c>
      <c r="M13" s="128"/>
      <c r="N13" s="134"/>
      <c r="O13" s="143"/>
      <c r="P13" s="137"/>
      <c r="Q13" s="143">
        <v>4</v>
      </c>
      <c r="R13" s="134"/>
      <c r="S13" s="143"/>
      <c r="T13" s="137"/>
      <c r="U13" s="137"/>
      <c r="V13" s="134"/>
      <c r="W13" s="143"/>
      <c r="X13" s="137"/>
      <c r="Y13" s="144"/>
      <c r="Z13" s="134"/>
      <c r="AA13" s="143"/>
      <c r="AB13" s="134"/>
      <c r="AC13" s="135"/>
      <c r="AD13" s="134"/>
      <c r="AE13" s="61"/>
    </row>
    <row r="14" spans="1:31" s="55" customFormat="1" ht="15.75">
      <c r="A14" s="121" t="s">
        <v>210</v>
      </c>
      <c r="B14" s="136" t="s">
        <v>233</v>
      </c>
      <c r="C14" s="137"/>
      <c r="D14" s="145">
        <v>3</v>
      </c>
      <c r="E14" s="132"/>
      <c r="F14" s="146">
        <v>3</v>
      </c>
      <c r="G14" s="147">
        <f t="shared" si="0"/>
        <v>90</v>
      </c>
      <c r="H14" s="139">
        <f t="shared" si="1"/>
        <v>4</v>
      </c>
      <c r="I14" s="140">
        <v>4</v>
      </c>
      <c r="J14" s="140"/>
      <c r="K14" s="140"/>
      <c r="L14" s="128">
        <v>86</v>
      </c>
      <c r="M14" s="128"/>
      <c r="N14" s="134"/>
      <c r="O14" s="143"/>
      <c r="P14" s="137"/>
      <c r="Q14" s="143">
        <v>4</v>
      </c>
      <c r="R14" s="134"/>
      <c r="S14" s="143"/>
      <c r="T14" s="137"/>
      <c r="U14" s="137"/>
      <c r="V14" s="134"/>
      <c r="W14" s="143"/>
      <c r="X14" s="137"/>
      <c r="Y14" s="144"/>
      <c r="Z14" s="134"/>
      <c r="AA14" s="143"/>
      <c r="AB14" s="134"/>
      <c r="AC14" s="135"/>
      <c r="AD14" s="134"/>
      <c r="AE14" s="61"/>
    </row>
    <row r="15" spans="1:31" s="55" customFormat="1" ht="31.5">
      <c r="A15" s="121" t="s">
        <v>210</v>
      </c>
      <c r="B15" s="136" t="s">
        <v>212</v>
      </c>
      <c r="C15" s="544">
        <v>4</v>
      </c>
      <c r="D15" s="145"/>
      <c r="E15" s="132"/>
      <c r="F15" s="142">
        <v>3</v>
      </c>
      <c r="G15" s="126">
        <f t="shared" si="0"/>
        <v>90</v>
      </c>
      <c r="H15" s="139">
        <f t="shared" si="1"/>
        <v>4</v>
      </c>
      <c r="I15" s="140">
        <v>4</v>
      </c>
      <c r="J15" s="140"/>
      <c r="K15" s="140"/>
      <c r="L15" s="128">
        <f>G15-H15</f>
        <v>86</v>
      </c>
      <c r="M15" s="128"/>
      <c r="N15" s="134"/>
      <c r="O15" s="143"/>
      <c r="P15" s="137"/>
      <c r="Q15" s="143"/>
      <c r="R15" s="134"/>
      <c r="S15" s="137">
        <v>4</v>
      </c>
      <c r="T15" s="137"/>
      <c r="U15" s="141"/>
      <c r="V15" s="134"/>
      <c r="W15" s="143"/>
      <c r="X15" s="137"/>
      <c r="Y15" s="144"/>
      <c r="Z15" s="134"/>
      <c r="AA15" s="143"/>
      <c r="AB15" s="134"/>
      <c r="AC15" s="135"/>
      <c r="AD15" s="134"/>
      <c r="AE15" s="61"/>
    </row>
    <row r="16" spans="1:31" s="55" customFormat="1" ht="21" customHeight="1">
      <c r="A16" s="549" t="s">
        <v>211</v>
      </c>
      <c r="B16" s="550" t="s">
        <v>130</v>
      </c>
      <c r="C16" s="551">
        <v>3</v>
      </c>
      <c r="D16" s="246"/>
      <c r="E16" s="246"/>
      <c r="F16" s="552">
        <v>4.5</v>
      </c>
      <c r="G16" s="553">
        <f t="shared" si="0"/>
        <v>135</v>
      </c>
      <c r="H16" s="314">
        <f t="shared" si="1"/>
        <v>4</v>
      </c>
      <c r="I16" s="201">
        <v>4</v>
      </c>
      <c r="J16" s="201"/>
      <c r="K16" s="201"/>
      <c r="L16" s="547">
        <f>G16-H16</f>
        <v>131</v>
      </c>
      <c r="M16" s="547"/>
      <c r="N16" s="148"/>
      <c r="O16" s="149"/>
      <c r="P16" s="150"/>
      <c r="Q16" s="545">
        <v>4</v>
      </c>
      <c r="R16" s="546">
        <v>0</v>
      </c>
      <c r="S16" s="150"/>
      <c r="T16" s="150"/>
      <c r="U16" s="131"/>
      <c r="V16" s="150"/>
      <c r="W16" s="149"/>
      <c r="X16" s="150"/>
      <c r="Y16" s="151"/>
      <c r="Z16" s="148"/>
      <c r="AA16" s="149"/>
      <c r="AB16" s="148"/>
      <c r="AC16" s="152"/>
      <c r="AD16" s="148"/>
      <c r="AE16" s="83"/>
    </row>
    <row r="17" spans="1:31" s="55" customFormat="1" ht="21" customHeight="1">
      <c r="A17" s="561" t="s">
        <v>258</v>
      </c>
      <c r="B17" s="562" t="s">
        <v>260</v>
      </c>
      <c r="C17" s="559"/>
      <c r="D17" s="132">
        <v>5</v>
      </c>
      <c r="E17" s="132"/>
      <c r="F17" s="142">
        <v>3</v>
      </c>
      <c r="G17" s="560">
        <f t="shared" si="0"/>
        <v>90</v>
      </c>
      <c r="H17" s="329">
        <v>4</v>
      </c>
      <c r="I17" s="140">
        <v>4</v>
      </c>
      <c r="J17" s="140"/>
      <c r="K17" s="140"/>
      <c r="L17" s="547">
        <f>G17-H17</f>
        <v>86</v>
      </c>
      <c r="M17" s="140"/>
      <c r="N17" s="132"/>
      <c r="O17" s="132"/>
      <c r="P17" s="132"/>
      <c r="Q17" s="559"/>
      <c r="R17" s="559"/>
      <c r="S17" s="132"/>
      <c r="T17" s="132"/>
      <c r="U17" s="131">
        <v>4</v>
      </c>
      <c r="V17" s="132">
        <v>0</v>
      </c>
      <c r="W17" s="132"/>
      <c r="X17" s="132"/>
      <c r="Y17" s="132"/>
      <c r="Z17" s="132"/>
      <c r="AA17" s="132"/>
      <c r="AB17" s="132"/>
      <c r="AC17" s="132"/>
      <c r="AD17" s="132"/>
      <c r="AE17" s="548"/>
    </row>
    <row r="18" spans="1:31" s="55" customFormat="1" ht="21" customHeight="1">
      <c r="A18" s="563" t="s">
        <v>259</v>
      </c>
      <c r="B18" s="564" t="s">
        <v>261</v>
      </c>
      <c r="C18" s="559"/>
      <c r="D18" s="132">
        <v>7</v>
      </c>
      <c r="E18" s="132"/>
      <c r="F18" s="142">
        <v>3</v>
      </c>
      <c r="G18" s="560">
        <f t="shared" si="0"/>
        <v>90</v>
      </c>
      <c r="H18" s="329">
        <v>4</v>
      </c>
      <c r="I18" s="140">
        <v>4</v>
      </c>
      <c r="J18" s="140"/>
      <c r="K18" s="140"/>
      <c r="L18" s="547">
        <f>G18-H18</f>
        <v>86</v>
      </c>
      <c r="M18" s="140"/>
      <c r="N18" s="132"/>
      <c r="O18" s="132"/>
      <c r="P18" s="132"/>
      <c r="Q18" s="559"/>
      <c r="R18" s="559"/>
      <c r="S18" s="132"/>
      <c r="T18" s="132"/>
      <c r="U18" s="131"/>
      <c r="V18" s="132"/>
      <c r="W18" s="132"/>
      <c r="X18" s="132"/>
      <c r="Y18" s="132">
        <v>4</v>
      </c>
      <c r="Z18" s="132">
        <v>0</v>
      </c>
      <c r="AA18" s="132"/>
      <c r="AB18" s="132"/>
      <c r="AC18" s="132"/>
      <c r="AD18" s="132"/>
      <c r="AE18" s="548"/>
    </row>
    <row r="19" spans="1:36" s="53" customFormat="1" ht="22.5" customHeight="1" thickBot="1">
      <c r="A19" s="958" t="s">
        <v>170</v>
      </c>
      <c r="B19" s="959"/>
      <c r="C19" s="554"/>
      <c r="D19" s="555"/>
      <c r="E19" s="556"/>
      <c r="F19" s="557">
        <f aca="true" t="shared" si="2" ref="F19:L19">F10+F13+F15+F16+F14+F17+F18</f>
        <v>27.5</v>
      </c>
      <c r="G19" s="557">
        <f t="shared" si="2"/>
        <v>825</v>
      </c>
      <c r="H19" s="557">
        <f t="shared" si="2"/>
        <v>32</v>
      </c>
      <c r="I19" s="557">
        <f t="shared" si="2"/>
        <v>32</v>
      </c>
      <c r="J19" s="557">
        <f t="shared" si="2"/>
        <v>0</v>
      </c>
      <c r="K19" s="557">
        <f t="shared" si="2"/>
        <v>0</v>
      </c>
      <c r="L19" s="557">
        <f t="shared" si="2"/>
        <v>793</v>
      </c>
      <c r="M19" s="558">
        <f>SUM(M10:M16)</f>
        <v>4</v>
      </c>
      <c r="N19" s="558">
        <f>SUM(N10:N16)</f>
        <v>0</v>
      </c>
      <c r="O19" s="474">
        <f>SUM(O10:O16)</f>
        <v>4</v>
      </c>
      <c r="P19" s="558">
        <f>SUM(P10:P16)</f>
        <v>0</v>
      </c>
      <c r="Q19" s="474">
        <f>Q13+Q14+Q16</f>
        <v>12</v>
      </c>
      <c r="R19" s="558">
        <f>SUM(R10:R16)</f>
        <v>0</v>
      </c>
      <c r="S19" s="474">
        <f>SUM(S10:S16)</f>
        <v>4</v>
      </c>
      <c r="T19" s="558">
        <f>SUM(T10:T16)</f>
        <v>0</v>
      </c>
      <c r="U19" s="474">
        <v>4</v>
      </c>
      <c r="V19" s="474">
        <f>V16</f>
        <v>0</v>
      </c>
      <c r="W19" s="474">
        <f>SUM(W10:W16)</f>
        <v>0</v>
      </c>
      <c r="X19" s="558">
        <f>SUM(X10:X16)</f>
        <v>0</v>
      </c>
      <c r="Y19" s="474">
        <v>4</v>
      </c>
      <c r="Z19" s="558">
        <f>SUM(Z10:Z16)</f>
        <v>0</v>
      </c>
      <c r="AA19" s="474">
        <f>SUM(AA10:AA16)</f>
        <v>0</v>
      </c>
      <c r="AB19" s="558">
        <f>SUM(AB10:AB16)</f>
        <v>0</v>
      </c>
      <c r="AC19" s="474">
        <f>SUM(AC10:AC16)</f>
        <v>0</v>
      </c>
      <c r="AD19" s="475">
        <f>SUM(AD10:AD16)</f>
        <v>0</v>
      </c>
      <c r="AJ19" s="53">
        <f>F19*30</f>
        <v>825</v>
      </c>
    </row>
    <row r="20" spans="1:30" s="53" customFormat="1" ht="18.75" customHeight="1" thickBot="1">
      <c r="A20" s="960" t="s">
        <v>166</v>
      </c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3"/>
      <c r="N20" s="963"/>
      <c r="O20" s="961"/>
      <c r="P20" s="961"/>
      <c r="Q20" s="961"/>
      <c r="R20" s="961"/>
      <c r="S20" s="961"/>
      <c r="T20" s="961"/>
      <c r="U20" s="961"/>
      <c r="V20" s="961"/>
      <c r="W20" s="961"/>
      <c r="X20" s="961"/>
      <c r="Y20" s="961"/>
      <c r="Z20" s="961"/>
      <c r="AA20" s="961"/>
      <c r="AB20" s="961"/>
      <c r="AC20" s="961"/>
      <c r="AD20" s="961"/>
    </row>
    <row r="21" spans="1:30" s="93" customFormat="1" ht="50.25" customHeight="1" thickBot="1">
      <c r="A21" s="154" t="s">
        <v>90</v>
      </c>
      <c r="B21" s="155" t="s">
        <v>76</v>
      </c>
      <c r="C21" s="156">
        <v>3</v>
      </c>
      <c r="D21" s="157"/>
      <c r="E21" s="158"/>
      <c r="F21" s="159">
        <v>7</v>
      </c>
      <c r="G21" s="160">
        <f>F21*30</f>
        <v>210</v>
      </c>
      <c r="H21" s="161">
        <f>I21+J21+K21</f>
        <v>12</v>
      </c>
      <c r="I21" s="161">
        <v>8</v>
      </c>
      <c r="J21" s="162"/>
      <c r="K21" s="161">
        <v>4</v>
      </c>
      <c r="L21" s="163">
        <f>G21-H21</f>
        <v>198</v>
      </c>
      <c r="M21" s="164"/>
      <c r="N21" s="165"/>
      <c r="O21" s="166"/>
      <c r="P21" s="167"/>
      <c r="Q21" s="166">
        <v>12</v>
      </c>
      <c r="R21" s="167">
        <v>0</v>
      </c>
      <c r="S21" s="168"/>
      <c r="T21" s="169"/>
      <c r="U21" s="168"/>
      <c r="V21" s="169"/>
      <c r="W21" s="168"/>
      <c r="X21" s="169"/>
      <c r="Y21" s="168"/>
      <c r="Z21" s="169"/>
      <c r="AA21" s="168"/>
      <c r="AB21" s="169"/>
      <c r="AC21" s="168"/>
      <c r="AD21" s="169"/>
    </row>
    <row r="22" spans="1:30" s="56" customFormat="1" ht="19.5" customHeight="1" thickBot="1">
      <c r="A22" s="170">
        <v>2</v>
      </c>
      <c r="B22" s="171" t="s">
        <v>77</v>
      </c>
      <c r="C22" s="172"/>
      <c r="D22" s="173"/>
      <c r="E22" s="174"/>
      <c r="F22" s="175">
        <f>F23+F24</f>
        <v>8</v>
      </c>
      <c r="G22" s="176">
        <f>G23+G24</f>
        <v>240</v>
      </c>
      <c r="H22" s="177">
        <f>H23+H24</f>
        <v>20</v>
      </c>
      <c r="I22" s="177">
        <v>8</v>
      </c>
      <c r="J22" s="178">
        <v>12</v>
      </c>
      <c r="K22" s="179">
        <v>0</v>
      </c>
      <c r="L22" s="180">
        <f>G22-H22</f>
        <v>220</v>
      </c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81"/>
      <c r="Z22" s="182"/>
      <c r="AA22" s="181"/>
      <c r="AB22" s="182"/>
      <c r="AC22" s="181"/>
      <c r="AD22" s="182"/>
    </row>
    <row r="23" spans="1:30" s="94" customFormat="1" ht="19.5" customHeight="1" thickBot="1">
      <c r="A23" s="183" t="s">
        <v>78</v>
      </c>
      <c r="B23" s="184" t="s">
        <v>77</v>
      </c>
      <c r="C23" s="185"/>
      <c r="D23" s="186">
        <v>1</v>
      </c>
      <c r="E23" s="187"/>
      <c r="F23" s="188">
        <v>4</v>
      </c>
      <c r="G23" s="189">
        <f aca="true" t="shared" si="3" ref="G23:G31">F23*30</f>
        <v>120</v>
      </c>
      <c r="H23" s="186">
        <v>8</v>
      </c>
      <c r="I23" s="190" t="s">
        <v>135</v>
      </c>
      <c r="J23" s="190" t="s">
        <v>135</v>
      </c>
      <c r="K23" s="190"/>
      <c r="L23" s="191">
        <f aca="true" t="shared" si="4" ref="L23:L31">G23-H23</f>
        <v>112</v>
      </c>
      <c r="M23" s="192">
        <v>8</v>
      </c>
      <c r="N23" s="193">
        <v>0</v>
      </c>
      <c r="O23" s="192"/>
      <c r="P23" s="193"/>
      <c r="Q23" s="192"/>
      <c r="R23" s="193"/>
      <c r="S23" s="192"/>
      <c r="T23" s="193"/>
      <c r="U23" s="192"/>
      <c r="V23" s="193"/>
      <c r="W23" s="192"/>
      <c r="X23" s="193"/>
      <c r="Y23" s="192"/>
      <c r="Z23" s="193"/>
      <c r="AA23" s="192"/>
      <c r="AB23" s="193"/>
      <c r="AC23" s="192"/>
      <c r="AD23" s="193"/>
    </row>
    <row r="24" spans="1:30" s="56" customFormat="1" ht="19.5" customHeight="1" thickBot="1">
      <c r="A24" s="194" t="s">
        <v>79</v>
      </c>
      <c r="B24" s="195" t="s">
        <v>80</v>
      </c>
      <c r="C24" s="196">
        <v>2</v>
      </c>
      <c r="D24" s="197"/>
      <c r="E24" s="198"/>
      <c r="F24" s="199">
        <v>4</v>
      </c>
      <c r="G24" s="200">
        <f t="shared" si="3"/>
        <v>120</v>
      </c>
      <c r="H24" s="201">
        <v>12</v>
      </c>
      <c r="I24" s="202" t="s">
        <v>135</v>
      </c>
      <c r="J24" s="202" t="s">
        <v>161</v>
      </c>
      <c r="K24" s="202"/>
      <c r="L24" s="203">
        <f t="shared" si="4"/>
        <v>108</v>
      </c>
      <c r="M24" s="204"/>
      <c r="N24" s="205"/>
      <c r="O24" s="204">
        <v>12</v>
      </c>
      <c r="P24" s="206">
        <v>0</v>
      </c>
      <c r="Q24" s="204"/>
      <c r="R24" s="205"/>
      <c r="S24" s="204"/>
      <c r="T24" s="205"/>
      <c r="U24" s="204"/>
      <c r="V24" s="205"/>
      <c r="W24" s="204"/>
      <c r="X24" s="205"/>
      <c r="Y24" s="204"/>
      <c r="Z24" s="205"/>
      <c r="AA24" s="204"/>
      <c r="AB24" s="205"/>
      <c r="AC24" s="204"/>
      <c r="AD24" s="205"/>
    </row>
    <row r="25" spans="1:30" s="56" customFormat="1" ht="19.5" customHeight="1" thickBot="1">
      <c r="A25" s="207"/>
      <c r="B25" s="171"/>
      <c r="C25" s="172"/>
      <c r="D25" s="173"/>
      <c r="E25" s="174"/>
      <c r="F25" s="175"/>
      <c r="G25" s="176"/>
      <c r="H25" s="177"/>
      <c r="I25" s="177"/>
      <c r="J25" s="208"/>
      <c r="K25" s="179"/>
      <c r="L25" s="180"/>
      <c r="M25" s="181"/>
      <c r="N25" s="182"/>
      <c r="O25" s="181"/>
      <c r="P25" s="182"/>
      <c r="Q25" s="181"/>
      <c r="R25" s="182"/>
      <c r="S25" s="181"/>
      <c r="T25" s="182"/>
      <c r="U25" s="181"/>
      <c r="V25" s="182"/>
      <c r="W25" s="181"/>
      <c r="X25" s="182"/>
      <c r="Y25" s="181"/>
      <c r="Z25" s="182"/>
      <c r="AA25" s="181"/>
      <c r="AB25" s="182"/>
      <c r="AC25" s="181"/>
      <c r="AD25" s="182"/>
    </row>
    <row r="26" spans="1:36" s="56" customFormat="1" ht="18.75" customHeight="1" thickBot="1">
      <c r="A26" s="209" t="s">
        <v>29</v>
      </c>
      <c r="B26" s="210" t="s">
        <v>81</v>
      </c>
      <c r="C26" s="185">
        <v>2</v>
      </c>
      <c r="D26" s="211"/>
      <c r="E26" s="212"/>
      <c r="F26" s="213">
        <v>5</v>
      </c>
      <c r="G26" s="214">
        <f t="shared" si="3"/>
        <v>150</v>
      </c>
      <c r="H26" s="127">
        <v>12</v>
      </c>
      <c r="I26" s="537" t="s">
        <v>263</v>
      </c>
      <c r="J26" s="536"/>
      <c r="K26" s="537" t="s">
        <v>215</v>
      </c>
      <c r="L26" s="216">
        <f t="shared" si="4"/>
        <v>138</v>
      </c>
      <c r="M26" s="217"/>
      <c r="N26" s="212"/>
      <c r="O26" s="218">
        <v>12</v>
      </c>
      <c r="P26" s="284">
        <v>0</v>
      </c>
      <c r="Q26" s="219"/>
      <c r="R26" s="212"/>
      <c r="S26" s="217"/>
      <c r="T26" s="212"/>
      <c r="U26" s="217"/>
      <c r="V26" s="212"/>
      <c r="W26" s="217"/>
      <c r="X26" s="212"/>
      <c r="Y26" s="217"/>
      <c r="Z26" s="212"/>
      <c r="AA26" s="217"/>
      <c r="AB26" s="212"/>
      <c r="AC26" s="217"/>
      <c r="AD26" s="212"/>
      <c r="AJ26" s="56">
        <f>F32*30</f>
        <v>1380</v>
      </c>
    </row>
    <row r="27" spans="1:30" s="56" customFormat="1" ht="18.75" customHeight="1" thickBot="1">
      <c r="A27" s="220" t="s">
        <v>135</v>
      </c>
      <c r="B27" s="221" t="s">
        <v>82</v>
      </c>
      <c r="C27" s="222">
        <v>3</v>
      </c>
      <c r="D27" s="202"/>
      <c r="E27" s="223"/>
      <c r="F27" s="213">
        <v>6</v>
      </c>
      <c r="G27" s="224">
        <f t="shared" si="3"/>
        <v>180</v>
      </c>
      <c r="H27" s="127">
        <v>12</v>
      </c>
      <c r="I27" s="202" t="s">
        <v>263</v>
      </c>
      <c r="J27" s="215"/>
      <c r="K27" s="202" t="s">
        <v>215</v>
      </c>
      <c r="L27" s="225">
        <f t="shared" si="4"/>
        <v>168</v>
      </c>
      <c r="M27" s="226"/>
      <c r="N27" s="223"/>
      <c r="O27" s="219"/>
      <c r="P27" s="227"/>
      <c r="Q27" s="228">
        <v>12</v>
      </c>
      <c r="R27" s="223" t="s">
        <v>238</v>
      </c>
      <c r="S27" s="226"/>
      <c r="T27" s="223"/>
      <c r="U27" s="226"/>
      <c r="V27" s="223"/>
      <c r="W27" s="226"/>
      <c r="X27" s="223"/>
      <c r="Y27" s="226"/>
      <c r="Z27" s="223"/>
      <c r="AA27" s="226"/>
      <c r="AB27" s="223"/>
      <c r="AC27" s="226"/>
      <c r="AD27" s="223"/>
    </row>
    <row r="28" spans="1:30" s="56" customFormat="1" ht="18.75" customHeight="1" thickBot="1">
      <c r="A28" s="194" t="s">
        <v>262</v>
      </c>
      <c r="B28" s="195" t="s">
        <v>83</v>
      </c>
      <c r="C28" s="196">
        <v>1</v>
      </c>
      <c r="D28" s="197"/>
      <c r="E28" s="198"/>
      <c r="F28" s="229">
        <v>6</v>
      </c>
      <c r="G28" s="200">
        <f t="shared" si="3"/>
        <v>180</v>
      </c>
      <c r="H28" s="127">
        <v>12</v>
      </c>
      <c r="I28" s="202" t="s">
        <v>263</v>
      </c>
      <c r="J28" s="215"/>
      <c r="K28" s="202" t="s">
        <v>215</v>
      </c>
      <c r="L28" s="203">
        <f t="shared" si="4"/>
        <v>168</v>
      </c>
      <c r="M28" s="196">
        <v>12</v>
      </c>
      <c r="N28" s="230">
        <v>0</v>
      </c>
      <c r="O28" s="196"/>
      <c r="P28" s="230"/>
      <c r="Q28" s="196"/>
      <c r="R28" s="230"/>
      <c r="S28" s="196"/>
      <c r="T28" s="230"/>
      <c r="U28" s="196"/>
      <c r="V28" s="230"/>
      <c r="W28" s="196"/>
      <c r="X28" s="230"/>
      <c r="Y28" s="196"/>
      <c r="Z28" s="230"/>
      <c r="AA28" s="196"/>
      <c r="AB28" s="230"/>
      <c r="AC28" s="196"/>
      <c r="AD28" s="230"/>
    </row>
    <row r="29" spans="1:30" s="56" customFormat="1" ht="20.25" customHeight="1" thickBot="1">
      <c r="A29" s="170">
        <v>6</v>
      </c>
      <c r="B29" s="231" t="s">
        <v>84</v>
      </c>
      <c r="C29" s="232"/>
      <c r="D29" s="173"/>
      <c r="E29" s="174"/>
      <c r="F29" s="233">
        <f>F30+F31</f>
        <v>14</v>
      </c>
      <c r="G29" s="176">
        <f t="shared" si="3"/>
        <v>420</v>
      </c>
      <c r="H29" s="177">
        <f>H30+H31</f>
        <v>32</v>
      </c>
      <c r="I29" s="177">
        <v>20</v>
      </c>
      <c r="J29" s="178"/>
      <c r="K29" s="234">
        <v>12</v>
      </c>
      <c r="L29" s="235">
        <f>G29-H29</f>
        <v>388</v>
      </c>
      <c r="M29" s="181"/>
      <c r="N29" s="182"/>
      <c r="O29" s="181"/>
      <c r="P29" s="182"/>
      <c r="Q29" s="181"/>
      <c r="R29" s="182"/>
      <c r="S29" s="181"/>
      <c r="T29" s="182"/>
      <c r="U29" s="181"/>
      <c r="V29" s="182"/>
      <c r="W29" s="181"/>
      <c r="X29" s="182"/>
      <c r="Y29" s="181"/>
      <c r="Z29" s="182"/>
      <c r="AA29" s="181"/>
      <c r="AB29" s="182"/>
      <c r="AC29" s="181"/>
      <c r="AD29" s="182"/>
    </row>
    <row r="30" spans="1:30" s="56" customFormat="1" ht="34.5" customHeight="1">
      <c r="A30" s="211" t="s">
        <v>85</v>
      </c>
      <c r="B30" s="236" t="s">
        <v>86</v>
      </c>
      <c r="C30" s="127">
        <v>1</v>
      </c>
      <c r="D30" s="211"/>
      <c r="E30" s="211"/>
      <c r="F30" s="237">
        <v>7</v>
      </c>
      <c r="G30" s="238">
        <f t="shared" si="3"/>
        <v>210</v>
      </c>
      <c r="H30" s="127">
        <v>16</v>
      </c>
      <c r="I30" s="202" t="s">
        <v>218</v>
      </c>
      <c r="J30" s="215"/>
      <c r="K30" s="202" t="s">
        <v>219</v>
      </c>
      <c r="L30" s="124">
        <f t="shared" si="4"/>
        <v>194</v>
      </c>
      <c r="M30" s="239">
        <v>12</v>
      </c>
      <c r="N30" s="240">
        <v>4</v>
      </c>
      <c r="O30" s="241"/>
      <c r="P30" s="240"/>
      <c r="Q30" s="241"/>
      <c r="R30" s="240"/>
      <c r="S30" s="241"/>
      <c r="T30" s="240"/>
      <c r="U30" s="241"/>
      <c r="V30" s="240"/>
      <c r="W30" s="241"/>
      <c r="X30" s="240"/>
      <c r="Y30" s="241"/>
      <c r="Z30" s="240"/>
      <c r="AA30" s="241"/>
      <c r="AB30" s="240"/>
      <c r="AC30" s="241"/>
      <c r="AD30" s="240"/>
    </row>
    <row r="31" spans="1:30" s="56" customFormat="1" ht="30.75" customHeight="1" thickBot="1">
      <c r="A31" s="197" t="s">
        <v>87</v>
      </c>
      <c r="B31" s="242" t="s">
        <v>164</v>
      </c>
      <c r="C31" s="243">
        <v>2</v>
      </c>
      <c r="D31" s="243"/>
      <c r="E31" s="197"/>
      <c r="F31" s="244">
        <v>7</v>
      </c>
      <c r="G31" s="245">
        <f t="shared" si="3"/>
        <v>210</v>
      </c>
      <c r="H31" s="201">
        <v>16</v>
      </c>
      <c r="I31" s="202" t="s">
        <v>218</v>
      </c>
      <c r="J31" s="215"/>
      <c r="K31" s="202" t="s">
        <v>219</v>
      </c>
      <c r="L31" s="246">
        <f t="shared" si="4"/>
        <v>194</v>
      </c>
      <c r="M31" s="247"/>
      <c r="N31" s="248"/>
      <c r="O31" s="249">
        <v>12</v>
      </c>
      <c r="P31" s="248">
        <v>4</v>
      </c>
      <c r="Q31" s="249"/>
      <c r="R31" s="248"/>
      <c r="S31" s="249"/>
      <c r="T31" s="248"/>
      <c r="U31" s="249"/>
      <c r="V31" s="248"/>
      <c r="W31" s="249"/>
      <c r="X31" s="248"/>
      <c r="Y31" s="249"/>
      <c r="Z31" s="248"/>
      <c r="AA31" s="249"/>
      <c r="AB31" s="248"/>
      <c r="AC31" s="249"/>
      <c r="AD31" s="248"/>
    </row>
    <row r="32" spans="1:38" s="94" customFormat="1" ht="16.5" thickBot="1">
      <c r="A32" s="1001" t="s">
        <v>171</v>
      </c>
      <c r="B32" s="1002"/>
      <c r="C32" s="565"/>
      <c r="D32" s="566"/>
      <c r="E32" s="567"/>
      <c r="F32" s="568">
        <f>F21+F22+F25+F29+F26+F27+F28</f>
        <v>46</v>
      </c>
      <c r="G32" s="568">
        <f>G21+G22+G25+G29+G26+G27+G28</f>
        <v>1380</v>
      </c>
      <c r="H32" s="568">
        <f>H21+H22+H25+H29+H26+H27+H28</f>
        <v>100</v>
      </c>
      <c r="I32" s="568">
        <f>I21+I22+I25+I29+8+8+8</f>
        <v>60</v>
      </c>
      <c r="J32" s="568">
        <f>J21+J22+J25+J29</f>
        <v>12</v>
      </c>
      <c r="K32" s="568">
        <f>K21+K22+K25+K29+4+4+4</f>
        <v>28</v>
      </c>
      <c r="L32" s="568">
        <f>L21+L22+L26+L27+L28+L29</f>
        <v>1280</v>
      </c>
      <c r="M32" s="569">
        <f>SUM(M21:M31)</f>
        <v>32</v>
      </c>
      <c r="N32" s="570">
        <f>SUM(N21:N31)</f>
        <v>4</v>
      </c>
      <c r="O32" s="569">
        <f>O24+Q27+O31</f>
        <v>36</v>
      </c>
      <c r="P32" s="571">
        <f>SUM(P21:P31)</f>
        <v>4</v>
      </c>
      <c r="Q32" s="569">
        <f>Q21+Q22+Q23+Q24+O26+Q28+Q29+Q30+Q31</f>
        <v>24</v>
      </c>
      <c r="R32" s="250">
        <f>R21+R22+R23+R24+R26+R27+R28+R29+R30+R31</f>
        <v>0</v>
      </c>
      <c r="S32" s="252">
        <f aca="true" t="shared" si="5" ref="S32:AD32">SUM(S21:S31)</f>
        <v>0</v>
      </c>
      <c r="T32" s="251">
        <f t="shared" si="5"/>
        <v>0</v>
      </c>
      <c r="U32" s="252">
        <f t="shared" si="5"/>
        <v>0</v>
      </c>
      <c r="V32" s="251">
        <f t="shared" si="5"/>
        <v>0</v>
      </c>
      <c r="W32" s="252">
        <f t="shared" si="5"/>
        <v>0</v>
      </c>
      <c r="X32" s="251">
        <f t="shared" si="5"/>
        <v>0</v>
      </c>
      <c r="Y32" s="252">
        <f t="shared" si="5"/>
        <v>0</v>
      </c>
      <c r="Z32" s="251">
        <f t="shared" si="5"/>
        <v>0</v>
      </c>
      <c r="AA32" s="252">
        <f t="shared" si="5"/>
        <v>0</v>
      </c>
      <c r="AB32" s="251">
        <f t="shared" si="5"/>
        <v>0</v>
      </c>
      <c r="AC32" s="252">
        <f t="shared" si="5"/>
        <v>0</v>
      </c>
      <c r="AD32" s="251">
        <f t="shared" si="5"/>
        <v>0</v>
      </c>
      <c r="AJ32" s="56" t="s">
        <v>246</v>
      </c>
      <c r="AK32" s="56"/>
      <c r="AL32" s="94" t="s">
        <v>249</v>
      </c>
    </row>
    <row r="33" spans="1:39" s="56" customFormat="1" ht="19.5" customHeight="1" thickBot="1">
      <c r="A33" s="940" t="s">
        <v>167</v>
      </c>
      <c r="B33" s="941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J33" s="56" t="s">
        <v>25</v>
      </c>
      <c r="AK33" s="56" t="s">
        <v>247</v>
      </c>
      <c r="AL33" s="56" t="s">
        <v>25</v>
      </c>
      <c r="AM33" s="56" t="s">
        <v>247</v>
      </c>
    </row>
    <row r="34" spans="1:39" s="56" customFormat="1" ht="19.5" customHeight="1">
      <c r="A34" s="253">
        <v>1</v>
      </c>
      <c r="B34" s="254" t="s">
        <v>91</v>
      </c>
      <c r="C34" s="255">
        <v>5</v>
      </c>
      <c r="D34" s="256"/>
      <c r="E34" s="256"/>
      <c r="F34" s="574">
        <v>4</v>
      </c>
      <c r="G34" s="258">
        <f>F34*30</f>
        <v>120</v>
      </c>
      <c r="H34" s="572">
        <v>12</v>
      </c>
      <c r="I34" s="537">
        <v>8</v>
      </c>
      <c r="J34" s="536"/>
      <c r="K34" s="537">
        <v>4</v>
      </c>
      <c r="L34" s="559">
        <f aca="true" t="shared" si="6" ref="L34:L45">G34-H34</f>
        <v>108</v>
      </c>
      <c r="M34" s="259"/>
      <c r="N34" s="202"/>
      <c r="O34" s="202"/>
      <c r="P34" s="202"/>
      <c r="Q34" s="202"/>
      <c r="R34" s="202"/>
      <c r="S34" s="202"/>
      <c r="T34" s="202"/>
      <c r="U34" s="260">
        <v>12</v>
      </c>
      <c r="V34" s="260">
        <v>0</v>
      </c>
      <c r="W34" s="202"/>
      <c r="X34" s="202"/>
      <c r="Y34" s="202"/>
      <c r="Z34" s="202"/>
      <c r="AA34" s="202"/>
      <c r="AB34" s="202"/>
      <c r="AC34" s="202"/>
      <c r="AD34" s="202"/>
      <c r="AI34" s="56">
        <f>SUM(M34:AH34)</f>
        <v>12</v>
      </c>
      <c r="AJ34" s="57">
        <v>4</v>
      </c>
      <c r="AK34" s="57"/>
      <c r="AL34" s="57"/>
      <c r="AM34" s="57">
        <v>2</v>
      </c>
    </row>
    <row r="35" spans="1:39" s="56" customFormat="1" ht="19.5" customHeight="1">
      <c r="A35" s="261">
        <v>2</v>
      </c>
      <c r="B35" s="262" t="s">
        <v>93</v>
      </c>
      <c r="C35" s="260"/>
      <c r="D35" s="260">
        <v>4</v>
      </c>
      <c r="E35" s="202"/>
      <c r="F35" s="574">
        <v>4</v>
      </c>
      <c r="G35" s="258">
        <f>F35*30</f>
        <v>120</v>
      </c>
      <c r="H35" s="572">
        <v>8</v>
      </c>
      <c r="I35" s="537">
        <v>8</v>
      </c>
      <c r="J35" s="536"/>
      <c r="K35" s="573"/>
      <c r="L35" s="559">
        <f t="shared" si="6"/>
        <v>112</v>
      </c>
      <c r="M35" s="575"/>
      <c r="N35" s="576"/>
      <c r="O35" s="577"/>
      <c r="P35" s="576"/>
      <c r="Q35" s="577"/>
      <c r="R35" s="576"/>
      <c r="S35" s="578">
        <v>8</v>
      </c>
      <c r="T35" s="579">
        <v>0</v>
      </c>
      <c r="U35" s="226"/>
      <c r="V35" s="223"/>
      <c r="W35" s="226"/>
      <c r="X35" s="223"/>
      <c r="Y35" s="226"/>
      <c r="Z35" s="223"/>
      <c r="AA35" s="226"/>
      <c r="AB35" s="223"/>
      <c r="AC35" s="226"/>
      <c r="AD35" s="223"/>
      <c r="AI35" s="56">
        <f aca="true" t="shared" si="7" ref="AI35:AI61">SUM(M35:AH35)</f>
        <v>8</v>
      </c>
      <c r="AJ35" s="57">
        <v>4</v>
      </c>
      <c r="AK35" s="57"/>
      <c r="AL35" s="57"/>
      <c r="AM35" s="57">
        <v>2</v>
      </c>
    </row>
    <row r="36" spans="1:39" s="56" customFormat="1" ht="19.5" customHeight="1">
      <c r="A36" s="140">
        <v>3</v>
      </c>
      <c r="B36" s="254" t="s">
        <v>95</v>
      </c>
      <c r="C36" s="537">
        <v>4</v>
      </c>
      <c r="D36" s="260"/>
      <c r="E36" s="202"/>
      <c r="F36" s="580">
        <v>4</v>
      </c>
      <c r="G36" s="581">
        <f>F36*30</f>
        <v>120</v>
      </c>
      <c r="H36" s="572">
        <v>12</v>
      </c>
      <c r="I36" s="537">
        <v>8</v>
      </c>
      <c r="J36" s="536"/>
      <c r="K36" s="537">
        <v>4</v>
      </c>
      <c r="L36" s="559">
        <f t="shared" si="6"/>
        <v>108</v>
      </c>
      <c r="M36" s="575"/>
      <c r="N36" s="573"/>
      <c r="O36" s="573"/>
      <c r="P36" s="573"/>
      <c r="Q36" s="537"/>
      <c r="R36" s="537"/>
      <c r="S36" s="537">
        <v>12</v>
      </c>
      <c r="T36" s="537">
        <v>0</v>
      </c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I36" s="56">
        <f t="shared" si="7"/>
        <v>12</v>
      </c>
      <c r="AJ36" s="57">
        <v>4</v>
      </c>
      <c r="AK36" s="57"/>
      <c r="AL36" s="57"/>
      <c r="AM36" s="57">
        <v>2</v>
      </c>
    </row>
    <row r="37" spans="1:39" s="94" customFormat="1" ht="36" customHeight="1" thickBot="1">
      <c r="A37" s="263">
        <v>4</v>
      </c>
      <c r="B37" s="264" t="s">
        <v>113</v>
      </c>
      <c r="C37" s="263"/>
      <c r="D37" s="263">
        <v>8</v>
      </c>
      <c r="E37" s="265"/>
      <c r="F37" s="266">
        <v>3</v>
      </c>
      <c r="G37" s="267">
        <f>F37*30</f>
        <v>90</v>
      </c>
      <c r="H37" s="263">
        <v>4</v>
      </c>
      <c r="I37" s="268">
        <v>4</v>
      </c>
      <c r="J37" s="263"/>
      <c r="K37" s="269">
        <f>H37-I37</f>
        <v>0</v>
      </c>
      <c r="L37" s="132">
        <f t="shared" si="6"/>
        <v>86</v>
      </c>
      <c r="M37" s="270"/>
      <c r="N37" s="271"/>
      <c r="O37" s="272"/>
      <c r="P37" s="271"/>
      <c r="Q37" s="272"/>
      <c r="R37" s="271"/>
      <c r="S37" s="272"/>
      <c r="T37" s="271"/>
      <c r="U37" s="272"/>
      <c r="V37" s="271"/>
      <c r="W37" s="272"/>
      <c r="X37" s="271"/>
      <c r="Y37" s="272"/>
      <c r="Z37" s="271"/>
      <c r="AA37" s="273">
        <v>4</v>
      </c>
      <c r="AB37" s="274">
        <v>0</v>
      </c>
      <c r="AC37" s="272"/>
      <c r="AD37" s="271"/>
      <c r="AI37" s="56">
        <f t="shared" si="7"/>
        <v>4</v>
      </c>
      <c r="AJ37" s="57">
        <f aca="true" t="shared" si="8" ref="AJ37:AJ69">I37</f>
        <v>4</v>
      </c>
      <c r="AK37" s="102"/>
      <c r="AL37" s="102"/>
      <c r="AM37" s="102"/>
    </row>
    <row r="38" spans="1:39" s="56" customFormat="1" ht="19.5" customHeight="1" thickBot="1">
      <c r="A38" s="170">
        <v>5</v>
      </c>
      <c r="B38" s="171" t="s">
        <v>97</v>
      </c>
      <c r="C38" s="172"/>
      <c r="D38" s="208"/>
      <c r="E38" s="275"/>
      <c r="F38" s="276">
        <f>F39+F40</f>
        <v>7</v>
      </c>
      <c r="G38" s="277">
        <f>G39+G40</f>
        <v>210</v>
      </c>
      <c r="H38" s="178">
        <f>H39+H40</f>
        <v>16</v>
      </c>
      <c r="I38" s="178">
        <v>8</v>
      </c>
      <c r="J38" s="278"/>
      <c r="K38" s="179">
        <v>8</v>
      </c>
      <c r="L38" s="132">
        <f t="shared" si="6"/>
        <v>194</v>
      </c>
      <c r="M38" s="232"/>
      <c r="N38" s="174"/>
      <c r="O38" s="232"/>
      <c r="P38" s="174"/>
      <c r="Q38" s="232"/>
      <c r="R38" s="174"/>
      <c r="S38" s="232"/>
      <c r="T38" s="174"/>
      <c r="U38" s="232"/>
      <c r="V38" s="174"/>
      <c r="W38" s="232"/>
      <c r="X38" s="174"/>
      <c r="Y38" s="232"/>
      <c r="Z38" s="174"/>
      <c r="AA38" s="232"/>
      <c r="AB38" s="174"/>
      <c r="AC38" s="232"/>
      <c r="AD38" s="174"/>
      <c r="AI38" s="56">
        <f t="shared" si="7"/>
        <v>0</v>
      </c>
      <c r="AJ38" s="57"/>
      <c r="AK38" s="57"/>
      <c r="AL38" s="57"/>
      <c r="AM38" s="57"/>
    </row>
    <row r="39" spans="1:39" s="56" customFormat="1" ht="19.5" customHeight="1">
      <c r="A39" s="209" t="s">
        <v>143</v>
      </c>
      <c r="B39" s="279" t="s">
        <v>132</v>
      </c>
      <c r="C39" s="535">
        <v>5</v>
      </c>
      <c r="D39" s="280"/>
      <c r="E39" s="211"/>
      <c r="F39" s="281">
        <v>6</v>
      </c>
      <c r="G39" s="282">
        <f aca="true" t="shared" si="9" ref="G39:G45">F39*30</f>
        <v>180</v>
      </c>
      <c r="H39" s="238">
        <v>12</v>
      </c>
      <c r="I39" s="537">
        <v>8</v>
      </c>
      <c r="J39" s="127"/>
      <c r="K39" s="537">
        <v>4</v>
      </c>
      <c r="L39" s="132">
        <f t="shared" si="6"/>
        <v>168</v>
      </c>
      <c r="M39" s="283"/>
      <c r="N39" s="212"/>
      <c r="O39" s="217"/>
      <c r="P39" s="212"/>
      <c r="Q39" s="217"/>
      <c r="R39" s="212"/>
      <c r="S39" s="218"/>
      <c r="T39" s="284"/>
      <c r="U39" s="583">
        <v>8</v>
      </c>
      <c r="V39" s="584">
        <v>4</v>
      </c>
      <c r="W39" s="217"/>
      <c r="X39" s="212"/>
      <c r="Y39" s="217"/>
      <c r="Z39" s="212"/>
      <c r="AA39" s="217"/>
      <c r="AB39" s="212"/>
      <c r="AC39" s="217"/>
      <c r="AD39" s="212"/>
      <c r="AI39" s="56">
        <f t="shared" si="7"/>
        <v>12</v>
      </c>
      <c r="AJ39" s="57">
        <f t="shared" si="8"/>
        <v>8</v>
      </c>
      <c r="AK39" s="57"/>
      <c r="AL39" s="57"/>
      <c r="AM39" s="57"/>
    </row>
    <row r="40" spans="1:39" s="56" customFormat="1" ht="19.5" customHeight="1" thickBot="1">
      <c r="A40" s="194" t="s">
        <v>144</v>
      </c>
      <c r="B40" s="285" t="s">
        <v>133</v>
      </c>
      <c r="C40" s="243"/>
      <c r="D40" s="243"/>
      <c r="E40" s="582">
        <v>6</v>
      </c>
      <c r="F40" s="286">
        <v>1</v>
      </c>
      <c r="G40" s="287">
        <f t="shared" si="9"/>
        <v>30</v>
      </c>
      <c r="H40" s="201">
        <v>4</v>
      </c>
      <c r="I40" s="288"/>
      <c r="J40" s="201"/>
      <c r="K40" s="246">
        <v>4</v>
      </c>
      <c r="L40" s="246">
        <f t="shared" si="6"/>
        <v>26</v>
      </c>
      <c r="M40" s="289"/>
      <c r="N40" s="198"/>
      <c r="O40" s="290"/>
      <c r="P40" s="198"/>
      <c r="Q40" s="290"/>
      <c r="R40" s="198"/>
      <c r="S40" s="290"/>
      <c r="T40" s="198"/>
      <c r="U40" s="196"/>
      <c r="V40" s="230"/>
      <c r="W40" s="585">
        <v>4</v>
      </c>
      <c r="X40" s="198"/>
      <c r="Y40" s="290"/>
      <c r="Z40" s="198"/>
      <c r="AA40" s="290"/>
      <c r="AB40" s="198"/>
      <c r="AC40" s="290"/>
      <c r="AD40" s="198"/>
      <c r="AI40" s="56">
        <f t="shared" si="7"/>
        <v>4</v>
      </c>
      <c r="AJ40" s="57">
        <f t="shared" si="8"/>
        <v>0</v>
      </c>
      <c r="AK40" s="57"/>
      <c r="AL40" s="57">
        <v>4</v>
      </c>
      <c r="AM40" s="57"/>
    </row>
    <row r="41" spans="1:39" s="56" customFormat="1" ht="19.5" customHeight="1" thickBot="1">
      <c r="A41" s="291" t="s">
        <v>89</v>
      </c>
      <c r="B41" s="292" t="s">
        <v>98</v>
      </c>
      <c r="C41" s="208"/>
      <c r="D41" s="208"/>
      <c r="E41" s="173"/>
      <c r="F41" s="293">
        <f>F42+F43</f>
        <v>6</v>
      </c>
      <c r="G41" s="294">
        <f t="shared" si="9"/>
        <v>180</v>
      </c>
      <c r="H41" s="178">
        <f>H42+H43</f>
        <v>16</v>
      </c>
      <c r="I41" s="178">
        <v>8</v>
      </c>
      <c r="J41" s="177"/>
      <c r="K41" s="179">
        <f>H41-I41</f>
        <v>8</v>
      </c>
      <c r="L41" s="180">
        <f t="shared" si="6"/>
        <v>164</v>
      </c>
      <c r="M41" s="295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  <c r="AI41" s="56">
        <f t="shared" si="7"/>
        <v>0</v>
      </c>
      <c r="AJ41" s="57"/>
      <c r="AK41" s="57"/>
      <c r="AL41" s="57"/>
      <c r="AM41" s="57"/>
    </row>
    <row r="42" spans="1:39" s="56" customFormat="1" ht="19.5" customHeight="1">
      <c r="A42" s="211" t="s">
        <v>85</v>
      </c>
      <c r="B42" s="236" t="s">
        <v>99</v>
      </c>
      <c r="C42" s="280">
        <v>5</v>
      </c>
      <c r="D42" s="211"/>
      <c r="E42" s="211"/>
      <c r="F42" s="281">
        <v>5</v>
      </c>
      <c r="G42" s="282">
        <f t="shared" si="9"/>
        <v>150</v>
      </c>
      <c r="H42" s="127">
        <v>12</v>
      </c>
      <c r="I42" s="537">
        <v>8</v>
      </c>
      <c r="J42" s="127"/>
      <c r="K42" s="537">
        <v>4</v>
      </c>
      <c r="L42" s="124">
        <f t="shared" si="6"/>
        <v>138</v>
      </c>
      <c r="M42" s="211"/>
      <c r="N42" s="211"/>
      <c r="O42" s="211"/>
      <c r="P42" s="211"/>
      <c r="Q42" s="211"/>
      <c r="R42" s="211"/>
      <c r="S42" s="211"/>
      <c r="T42" s="211"/>
      <c r="U42" s="535">
        <v>8</v>
      </c>
      <c r="V42" s="535">
        <v>4</v>
      </c>
      <c r="W42" s="211"/>
      <c r="X42" s="211"/>
      <c r="Y42" s="211"/>
      <c r="Z42" s="211"/>
      <c r="AA42" s="211"/>
      <c r="AB42" s="211"/>
      <c r="AC42" s="211"/>
      <c r="AD42" s="211"/>
      <c r="AI42" s="56">
        <f t="shared" si="7"/>
        <v>12</v>
      </c>
      <c r="AJ42" s="57">
        <f t="shared" si="8"/>
        <v>8</v>
      </c>
      <c r="AK42" s="57"/>
      <c r="AL42" s="57"/>
      <c r="AM42" s="57"/>
    </row>
    <row r="43" spans="1:39" s="56" customFormat="1" ht="19.5" customHeight="1">
      <c r="A43" s="296" t="s">
        <v>87</v>
      </c>
      <c r="B43" s="242" t="s">
        <v>100</v>
      </c>
      <c r="C43" s="243"/>
      <c r="D43" s="197"/>
      <c r="E43" s="243">
        <v>6</v>
      </c>
      <c r="F43" s="286">
        <v>1</v>
      </c>
      <c r="G43" s="287">
        <f t="shared" si="9"/>
        <v>30</v>
      </c>
      <c r="H43" s="201">
        <v>4</v>
      </c>
      <c r="I43" s="288"/>
      <c r="J43" s="201"/>
      <c r="K43" s="246">
        <v>4</v>
      </c>
      <c r="L43" s="246">
        <f t="shared" si="6"/>
        <v>26</v>
      </c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243">
        <v>4</v>
      </c>
      <c r="X43" s="197"/>
      <c r="Y43" s="197"/>
      <c r="Z43" s="197"/>
      <c r="AA43" s="197"/>
      <c r="AB43" s="197"/>
      <c r="AC43" s="197"/>
      <c r="AD43" s="197"/>
      <c r="AI43" s="56">
        <f t="shared" si="7"/>
        <v>4</v>
      </c>
      <c r="AJ43" s="57">
        <f t="shared" si="8"/>
        <v>0</v>
      </c>
      <c r="AK43" s="57"/>
      <c r="AL43" s="57">
        <v>4</v>
      </c>
      <c r="AM43" s="57"/>
    </row>
    <row r="44" spans="1:39" s="95" customFormat="1" ht="18" customHeight="1" hidden="1" thickBot="1">
      <c r="A44" s="297" t="s">
        <v>88</v>
      </c>
      <c r="B44" s="298" t="s">
        <v>103</v>
      </c>
      <c r="C44" s="299"/>
      <c r="D44" s="300"/>
      <c r="E44" s="301"/>
      <c r="F44" s="302">
        <f>F45+F46+F49+F52+F53+F54+F55</f>
        <v>32</v>
      </c>
      <c r="G44" s="303">
        <f t="shared" si="9"/>
        <v>960</v>
      </c>
      <c r="H44" s="161">
        <f>H45+H47+H50+H51+H53+H52+H54+H56+H57+H48</f>
        <v>76</v>
      </c>
      <c r="I44" s="304">
        <v>12</v>
      </c>
      <c r="J44" s="299"/>
      <c r="K44" s="304">
        <v>16</v>
      </c>
      <c r="L44" s="305">
        <f t="shared" si="6"/>
        <v>884</v>
      </c>
      <c r="M44" s="306"/>
      <c r="N44" s="307"/>
      <c r="O44" s="306"/>
      <c r="P44" s="307"/>
      <c r="Q44" s="306"/>
      <c r="R44" s="307"/>
      <c r="S44" s="306"/>
      <c r="T44" s="307"/>
      <c r="U44" s="306"/>
      <c r="V44" s="307"/>
      <c r="W44" s="306"/>
      <c r="X44" s="307"/>
      <c r="Y44" s="306"/>
      <c r="Z44" s="307"/>
      <c r="AA44" s="306"/>
      <c r="AB44" s="307"/>
      <c r="AC44" s="306"/>
      <c r="AD44" s="307"/>
      <c r="AI44" s="56">
        <f t="shared" si="7"/>
        <v>0</v>
      </c>
      <c r="AJ44" s="57"/>
      <c r="AK44" s="103"/>
      <c r="AL44" s="103"/>
      <c r="AM44" s="103"/>
    </row>
    <row r="45" spans="1:39" s="56" customFormat="1" ht="29.25" customHeight="1" thickBot="1">
      <c r="A45" s="308" t="s">
        <v>145</v>
      </c>
      <c r="B45" s="309" t="s">
        <v>146</v>
      </c>
      <c r="C45" s="310"/>
      <c r="D45" s="311">
        <v>5</v>
      </c>
      <c r="E45" s="312"/>
      <c r="F45" s="586">
        <v>4</v>
      </c>
      <c r="G45" s="313">
        <f t="shared" si="9"/>
        <v>120</v>
      </c>
      <c r="H45" s="587">
        <v>8</v>
      </c>
      <c r="I45" s="588">
        <v>8</v>
      </c>
      <c r="J45" s="587"/>
      <c r="K45" s="589"/>
      <c r="L45" s="589">
        <f t="shared" si="6"/>
        <v>112</v>
      </c>
      <c r="M45" s="590"/>
      <c r="N45" s="590"/>
      <c r="O45" s="590"/>
      <c r="P45" s="590"/>
      <c r="Q45" s="590"/>
      <c r="R45" s="590"/>
      <c r="S45" s="590"/>
      <c r="T45" s="590"/>
      <c r="U45" s="591">
        <v>8</v>
      </c>
      <c r="V45" s="316"/>
      <c r="W45" s="316"/>
      <c r="X45" s="316"/>
      <c r="Y45" s="316"/>
      <c r="Z45" s="316"/>
      <c r="AA45" s="316"/>
      <c r="AB45" s="316"/>
      <c r="AC45" s="316"/>
      <c r="AD45" s="316"/>
      <c r="AI45" s="56">
        <f t="shared" si="7"/>
        <v>8</v>
      </c>
      <c r="AJ45" s="57">
        <f t="shared" si="8"/>
        <v>8</v>
      </c>
      <c r="AK45" s="57"/>
      <c r="AL45" s="57"/>
      <c r="AM45" s="57"/>
    </row>
    <row r="46" spans="1:39" s="56" customFormat="1" ht="19.5" customHeight="1" thickBot="1">
      <c r="A46" s="232" t="s">
        <v>147</v>
      </c>
      <c r="B46" s="317" t="s">
        <v>150</v>
      </c>
      <c r="C46" s="208"/>
      <c r="D46" s="173"/>
      <c r="E46" s="173"/>
      <c r="F46" s="592">
        <f>F47+F48</f>
        <v>5</v>
      </c>
      <c r="G46" s="294">
        <f>G47+G48</f>
        <v>150</v>
      </c>
      <c r="H46" s="177">
        <f>H47+H48</f>
        <v>16</v>
      </c>
      <c r="I46" s="319">
        <v>8</v>
      </c>
      <c r="J46" s="177"/>
      <c r="K46" s="179">
        <v>8</v>
      </c>
      <c r="L46" s="179">
        <f>L47+L48</f>
        <v>134</v>
      </c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4"/>
      <c r="AI46" s="56">
        <f t="shared" si="7"/>
        <v>0</v>
      </c>
      <c r="AJ46" s="57"/>
      <c r="AK46" s="57"/>
      <c r="AL46" s="57"/>
      <c r="AM46" s="57"/>
    </row>
    <row r="47" spans="1:39" s="56" customFormat="1" ht="19.5" customHeight="1">
      <c r="A47" s="211" t="s">
        <v>148</v>
      </c>
      <c r="B47" s="320" t="s">
        <v>232</v>
      </c>
      <c r="C47" s="127">
        <v>6</v>
      </c>
      <c r="D47" s="321"/>
      <c r="E47" s="322"/>
      <c r="F47" s="593">
        <v>4</v>
      </c>
      <c r="G47" s="282">
        <f>F47*30</f>
        <v>120</v>
      </c>
      <c r="H47" s="127">
        <v>12</v>
      </c>
      <c r="I47" s="260">
        <v>8</v>
      </c>
      <c r="J47" s="215"/>
      <c r="K47" s="537">
        <v>4</v>
      </c>
      <c r="L47" s="124">
        <f>G47-H47</f>
        <v>108</v>
      </c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80">
        <v>8</v>
      </c>
      <c r="X47" s="280">
        <v>4</v>
      </c>
      <c r="Y47" s="211"/>
      <c r="Z47" s="211"/>
      <c r="AA47" s="211"/>
      <c r="AB47" s="211"/>
      <c r="AC47" s="211"/>
      <c r="AD47" s="211"/>
      <c r="AI47" s="56">
        <f t="shared" si="7"/>
        <v>12</v>
      </c>
      <c r="AJ47" s="57">
        <v>6</v>
      </c>
      <c r="AK47" s="57">
        <v>2</v>
      </c>
      <c r="AL47" s="57">
        <v>2</v>
      </c>
      <c r="AM47" s="57">
        <v>2</v>
      </c>
    </row>
    <row r="48" spans="1:39" s="56" customFormat="1" ht="30" customHeight="1" thickBot="1">
      <c r="A48" s="197" t="s">
        <v>149</v>
      </c>
      <c r="B48" s="323" t="s">
        <v>151</v>
      </c>
      <c r="C48" s="201"/>
      <c r="D48" s="201"/>
      <c r="E48" s="324">
        <v>7</v>
      </c>
      <c r="F48" s="594">
        <v>1</v>
      </c>
      <c r="G48" s="287">
        <f>F48*30</f>
        <v>30</v>
      </c>
      <c r="H48" s="201">
        <v>4</v>
      </c>
      <c r="I48" s="288"/>
      <c r="J48" s="201"/>
      <c r="K48" s="246">
        <v>4</v>
      </c>
      <c r="L48" s="246">
        <f>G48-H48</f>
        <v>26</v>
      </c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243">
        <v>4</v>
      </c>
      <c r="Z48" s="243"/>
      <c r="AA48" s="197"/>
      <c r="AB48" s="197"/>
      <c r="AC48" s="197"/>
      <c r="AD48" s="197"/>
      <c r="AI48" s="56">
        <f t="shared" si="7"/>
        <v>4</v>
      </c>
      <c r="AJ48" s="57">
        <f t="shared" si="8"/>
        <v>0</v>
      </c>
      <c r="AK48" s="57"/>
      <c r="AL48" s="57">
        <v>4</v>
      </c>
      <c r="AM48" s="57"/>
    </row>
    <row r="49" spans="1:39" s="56" customFormat="1" ht="19.5" customHeight="1" thickBot="1">
      <c r="A49" s="291" t="s">
        <v>152</v>
      </c>
      <c r="B49" s="317" t="s">
        <v>153</v>
      </c>
      <c r="C49" s="208"/>
      <c r="D49" s="173"/>
      <c r="E49" s="173"/>
      <c r="F49" s="592">
        <f>F50+F51</f>
        <v>6</v>
      </c>
      <c r="G49" s="294">
        <f>G50+G51</f>
        <v>180</v>
      </c>
      <c r="H49" s="597">
        <v>12</v>
      </c>
      <c r="I49" s="598">
        <v>6</v>
      </c>
      <c r="J49" s="597"/>
      <c r="K49" s="599">
        <v>6</v>
      </c>
      <c r="L49" s="179">
        <f>L50+L51</f>
        <v>168</v>
      </c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4"/>
      <c r="AI49" s="56">
        <f t="shared" si="7"/>
        <v>0</v>
      </c>
      <c r="AJ49" s="57"/>
      <c r="AK49" s="57"/>
      <c r="AL49" s="57"/>
      <c r="AM49" s="57"/>
    </row>
    <row r="50" spans="1:39" s="56" customFormat="1" ht="19.5" customHeight="1">
      <c r="A50" s="211" t="s">
        <v>154</v>
      </c>
      <c r="B50" s="320" t="s">
        <v>105</v>
      </c>
      <c r="C50" s="280">
        <v>7</v>
      </c>
      <c r="D50" s="127"/>
      <c r="E50" s="322"/>
      <c r="F50" s="593">
        <v>4.5</v>
      </c>
      <c r="G50" s="282">
        <f>F50*30</f>
        <v>135</v>
      </c>
      <c r="H50" s="140">
        <v>8</v>
      </c>
      <c r="I50" s="537">
        <v>6</v>
      </c>
      <c r="J50" s="536"/>
      <c r="K50" s="537">
        <v>2</v>
      </c>
      <c r="L50" s="595">
        <f>G50-H50</f>
        <v>127</v>
      </c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35">
        <v>8</v>
      </c>
      <c r="Z50" s="280">
        <v>0</v>
      </c>
      <c r="AA50" s="211"/>
      <c r="AB50" s="211"/>
      <c r="AC50" s="211"/>
      <c r="AD50" s="211"/>
      <c r="AI50" s="56">
        <f t="shared" si="7"/>
        <v>8</v>
      </c>
      <c r="AJ50" s="57">
        <v>4</v>
      </c>
      <c r="AK50" s="57"/>
      <c r="AL50" s="57"/>
      <c r="AM50" s="57">
        <v>2</v>
      </c>
    </row>
    <row r="51" spans="1:39" s="56" customFormat="1" ht="19.5" customHeight="1">
      <c r="A51" s="202" t="s">
        <v>154</v>
      </c>
      <c r="B51" s="326" t="s">
        <v>106</v>
      </c>
      <c r="C51" s="140"/>
      <c r="D51" s="140"/>
      <c r="E51" s="327">
        <v>8</v>
      </c>
      <c r="F51" s="328">
        <v>1.5</v>
      </c>
      <c r="G51" s="258">
        <f>F51*30</f>
        <v>45</v>
      </c>
      <c r="H51" s="140">
        <v>4</v>
      </c>
      <c r="I51" s="329"/>
      <c r="J51" s="140"/>
      <c r="K51" s="132">
        <v>4</v>
      </c>
      <c r="L51" s="132">
        <f>G51-H51</f>
        <v>41</v>
      </c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60">
        <v>4</v>
      </c>
      <c r="AB51" s="260"/>
      <c r="AC51" s="202"/>
      <c r="AD51" s="202"/>
      <c r="AI51" s="56">
        <f t="shared" si="7"/>
        <v>4</v>
      </c>
      <c r="AJ51" s="57">
        <f t="shared" si="8"/>
        <v>0</v>
      </c>
      <c r="AK51" s="57"/>
      <c r="AL51" s="57">
        <v>4</v>
      </c>
      <c r="AM51" s="57"/>
    </row>
    <row r="52" spans="1:39" s="56" customFormat="1" ht="19.5" customHeight="1">
      <c r="A52" s="202" t="s">
        <v>155</v>
      </c>
      <c r="B52" s="330" t="s">
        <v>108</v>
      </c>
      <c r="C52" s="140"/>
      <c r="D52" s="140">
        <v>8</v>
      </c>
      <c r="E52" s="331"/>
      <c r="F52" s="601">
        <v>4</v>
      </c>
      <c r="G52" s="258">
        <f>F52*30</f>
        <v>120</v>
      </c>
      <c r="H52" s="572">
        <v>8</v>
      </c>
      <c r="I52" s="600">
        <v>8</v>
      </c>
      <c r="J52" s="572"/>
      <c r="K52" s="559">
        <f>H52-I52</f>
        <v>0</v>
      </c>
      <c r="L52" s="559">
        <f>G52-H52</f>
        <v>112</v>
      </c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37">
        <v>8</v>
      </c>
      <c r="AB52" s="537">
        <v>0</v>
      </c>
      <c r="AC52" s="202"/>
      <c r="AD52" s="202"/>
      <c r="AI52" s="56">
        <f t="shared" si="7"/>
        <v>8</v>
      </c>
      <c r="AJ52" s="57">
        <f t="shared" si="8"/>
        <v>8</v>
      </c>
      <c r="AK52" s="57"/>
      <c r="AL52" s="57"/>
      <c r="AM52" s="57"/>
    </row>
    <row r="53" spans="1:39" s="56" customFormat="1" ht="19.5" customHeight="1">
      <c r="A53" s="202" t="s">
        <v>156</v>
      </c>
      <c r="B53" s="326" t="s">
        <v>107</v>
      </c>
      <c r="C53" s="140"/>
      <c r="D53" s="140">
        <v>7</v>
      </c>
      <c r="E53" s="333"/>
      <c r="F53" s="601">
        <v>4</v>
      </c>
      <c r="G53" s="258">
        <f>F53*30</f>
        <v>120</v>
      </c>
      <c r="H53" s="572">
        <v>8</v>
      </c>
      <c r="I53" s="537">
        <v>6</v>
      </c>
      <c r="J53" s="536"/>
      <c r="K53" s="537">
        <v>2</v>
      </c>
      <c r="L53" s="559">
        <f>G53-H53</f>
        <v>112</v>
      </c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37">
        <v>8</v>
      </c>
      <c r="Z53" s="537">
        <v>0</v>
      </c>
      <c r="AA53" s="202"/>
      <c r="AB53" s="202"/>
      <c r="AC53" s="202"/>
      <c r="AD53" s="202"/>
      <c r="AI53" s="56">
        <f t="shared" si="7"/>
        <v>8</v>
      </c>
      <c r="AJ53" s="57">
        <v>4</v>
      </c>
      <c r="AK53" s="57"/>
      <c r="AL53" s="57"/>
      <c r="AM53" s="57">
        <v>2</v>
      </c>
    </row>
    <row r="54" spans="1:39" s="56" customFormat="1" ht="19.5" customHeight="1" thickBot="1">
      <c r="A54" s="197" t="s">
        <v>157</v>
      </c>
      <c r="B54" s="334" t="s">
        <v>109</v>
      </c>
      <c r="C54" s="201">
        <v>8</v>
      </c>
      <c r="D54" s="201"/>
      <c r="E54" s="335"/>
      <c r="F54" s="602">
        <v>4</v>
      </c>
      <c r="G54" s="287">
        <f>F54*30</f>
        <v>120</v>
      </c>
      <c r="H54" s="140">
        <v>8</v>
      </c>
      <c r="I54" s="537">
        <v>6</v>
      </c>
      <c r="J54" s="536"/>
      <c r="K54" s="537">
        <v>2</v>
      </c>
      <c r="L54" s="246">
        <f>G54-H54</f>
        <v>112</v>
      </c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582">
        <v>8</v>
      </c>
      <c r="AB54" s="582">
        <v>0</v>
      </c>
      <c r="AC54" s="197"/>
      <c r="AD54" s="197"/>
      <c r="AI54" s="56">
        <f t="shared" si="7"/>
        <v>8</v>
      </c>
      <c r="AJ54" s="57">
        <v>4</v>
      </c>
      <c r="AK54" s="57"/>
      <c r="AL54" s="57"/>
      <c r="AM54" s="57">
        <v>2</v>
      </c>
    </row>
    <row r="55" spans="1:39" s="56" customFormat="1" ht="19.5" customHeight="1" thickBot="1">
      <c r="A55" s="232" t="s">
        <v>158</v>
      </c>
      <c r="B55" s="337" t="s">
        <v>110</v>
      </c>
      <c r="C55" s="177"/>
      <c r="D55" s="177"/>
      <c r="E55" s="338"/>
      <c r="F55" s="603">
        <f>F56+F57</f>
        <v>5</v>
      </c>
      <c r="G55" s="294">
        <f>G56+G57</f>
        <v>150</v>
      </c>
      <c r="H55" s="177">
        <f>H56+H57</f>
        <v>16</v>
      </c>
      <c r="I55" s="319">
        <v>8</v>
      </c>
      <c r="J55" s="177"/>
      <c r="K55" s="179">
        <v>8</v>
      </c>
      <c r="L55" s="179">
        <f>L56+L57</f>
        <v>134</v>
      </c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4"/>
      <c r="AI55" s="56">
        <f t="shared" si="7"/>
        <v>0</v>
      </c>
      <c r="AJ55" s="57"/>
      <c r="AK55" s="57"/>
      <c r="AL55" s="57"/>
      <c r="AM55" s="57"/>
    </row>
    <row r="56" spans="1:39" s="56" customFormat="1" ht="19.5" customHeight="1">
      <c r="A56" s="211" t="s">
        <v>159</v>
      </c>
      <c r="B56" s="339" t="s">
        <v>110</v>
      </c>
      <c r="C56" s="127">
        <v>7</v>
      </c>
      <c r="D56" s="127"/>
      <c r="E56" s="322"/>
      <c r="F56" s="604">
        <v>4</v>
      </c>
      <c r="G56" s="282">
        <f>F56*30</f>
        <v>120</v>
      </c>
      <c r="H56" s="127">
        <v>12</v>
      </c>
      <c r="I56" s="537">
        <v>8</v>
      </c>
      <c r="J56" s="536"/>
      <c r="K56" s="537">
        <v>4</v>
      </c>
      <c r="L56" s="124">
        <f>G56-H56</f>
        <v>108</v>
      </c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535">
        <v>8</v>
      </c>
      <c r="Z56" s="535">
        <v>4</v>
      </c>
      <c r="AA56" s="211"/>
      <c r="AB56" s="211"/>
      <c r="AC56" s="211"/>
      <c r="AD56" s="211"/>
      <c r="AI56" s="56">
        <f t="shared" si="7"/>
        <v>12</v>
      </c>
      <c r="AJ56" s="57">
        <f t="shared" si="8"/>
        <v>8</v>
      </c>
      <c r="AK56" s="57"/>
      <c r="AL56" s="57"/>
      <c r="AM56" s="57">
        <v>6</v>
      </c>
    </row>
    <row r="57" spans="1:39" s="56" customFormat="1" ht="34.5" customHeight="1">
      <c r="A57" s="202" t="s">
        <v>160</v>
      </c>
      <c r="B57" s="340" t="s">
        <v>111</v>
      </c>
      <c r="C57" s="140"/>
      <c r="D57" s="140"/>
      <c r="E57" s="333">
        <v>8</v>
      </c>
      <c r="F57" s="341">
        <v>1</v>
      </c>
      <c r="G57" s="258">
        <f>F57*30</f>
        <v>30</v>
      </c>
      <c r="H57" s="140">
        <v>4</v>
      </c>
      <c r="I57" s="329"/>
      <c r="J57" s="140"/>
      <c r="K57" s="132">
        <v>4</v>
      </c>
      <c r="L57" s="132">
        <f>G57-H57</f>
        <v>26</v>
      </c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60">
        <v>4</v>
      </c>
      <c r="AB57" s="260"/>
      <c r="AC57" s="202"/>
      <c r="AD57" s="202"/>
      <c r="AI57" s="56">
        <f t="shared" si="7"/>
        <v>4</v>
      </c>
      <c r="AJ57" s="57">
        <f t="shared" si="8"/>
        <v>0</v>
      </c>
      <c r="AK57" s="57"/>
      <c r="AL57" s="57">
        <v>4</v>
      </c>
      <c r="AM57" s="57"/>
    </row>
    <row r="58" spans="1:39" s="56" customFormat="1" ht="19.5" customHeight="1" thickBot="1">
      <c r="A58" s="197" t="s">
        <v>161</v>
      </c>
      <c r="B58" s="242" t="s">
        <v>102</v>
      </c>
      <c r="C58" s="243">
        <v>5</v>
      </c>
      <c r="D58" s="197"/>
      <c r="E58" s="197"/>
      <c r="F58" s="244">
        <v>3</v>
      </c>
      <c r="G58" s="287">
        <f>F58*30</f>
        <v>90</v>
      </c>
      <c r="H58" s="201">
        <v>4</v>
      </c>
      <c r="I58" s="288">
        <v>4</v>
      </c>
      <c r="J58" s="201"/>
      <c r="K58" s="246"/>
      <c r="L58" s="246">
        <f>G58-H58</f>
        <v>86</v>
      </c>
      <c r="M58" s="197"/>
      <c r="N58" s="197"/>
      <c r="O58" s="197"/>
      <c r="P58" s="197"/>
      <c r="Q58" s="197"/>
      <c r="R58" s="197"/>
      <c r="S58" s="197"/>
      <c r="T58" s="197"/>
      <c r="U58" s="243">
        <v>4</v>
      </c>
      <c r="V58" s="243">
        <v>0</v>
      </c>
      <c r="W58" s="197"/>
      <c r="X58" s="197"/>
      <c r="Y58" s="197"/>
      <c r="Z58" s="197"/>
      <c r="AA58" s="197"/>
      <c r="AB58" s="197"/>
      <c r="AC58" s="197"/>
      <c r="AD58" s="197"/>
      <c r="AI58" s="56">
        <f t="shared" si="7"/>
        <v>4</v>
      </c>
      <c r="AJ58" s="57">
        <f t="shared" si="8"/>
        <v>4</v>
      </c>
      <c r="AK58" s="57"/>
      <c r="AL58" s="57"/>
      <c r="AM58" s="57"/>
    </row>
    <row r="59" spans="1:39" s="93" customFormat="1" ht="32.25" thickBot="1">
      <c r="A59" s="342" t="s">
        <v>101</v>
      </c>
      <c r="B59" s="343" t="s">
        <v>162</v>
      </c>
      <c r="C59" s="344"/>
      <c r="D59" s="344"/>
      <c r="E59" s="345"/>
      <c r="F59" s="346">
        <f>F60+F61</f>
        <v>3.5</v>
      </c>
      <c r="G59" s="161">
        <f aca="true" t="shared" si="10" ref="G59:L59">G60+G61</f>
        <v>105</v>
      </c>
      <c r="H59" s="161">
        <f t="shared" si="10"/>
        <v>8</v>
      </c>
      <c r="I59" s="161">
        <f t="shared" si="10"/>
        <v>8</v>
      </c>
      <c r="J59" s="161">
        <f t="shared" si="10"/>
        <v>0</v>
      </c>
      <c r="K59" s="161">
        <f t="shared" si="10"/>
        <v>0</v>
      </c>
      <c r="L59" s="161">
        <f t="shared" si="10"/>
        <v>97</v>
      </c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8"/>
      <c r="AB59" s="348"/>
      <c r="AC59" s="347"/>
      <c r="AD59" s="347"/>
      <c r="AI59" s="56">
        <f t="shared" si="7"/>
        <v>0</v>
      </c>
      <c r="AJ59" s="57"/>
      <c r="AK59" s="101"/>
      <c r="AL59" s="101"/>
      <c r="AM59" s="101"/>
    </row>
    <row r="60" spans="1:39" s="93" customFormat="1" ht="16.5" thickBot="1">
      <c r="A60" s="342" t="s">
        <v>236</v>
      </c>
      <c r="B60" s="349" t="s">
        <v>234</v>
      </c>
      <c r="C60" s="350"/>
      <c r="D60" s="605">
        <v>4</v>
      </c>
      <c r="E60" s="351"/>
      <c r="F60" s="188">
        <v>1.5</v>
      </c>
      <c r="G60" s="287">
        <f>F60*30</f>
        <v>45</v>
      </c>
      <c r="H60" s="145">
        <v>4</v>
      </c>
      <c r="I60" s="352">
        <v>4</v>
      </c>
      <c r="J60" s="353"/>
      <c r="K60" s="354"/>
      <c r="L60" s="355">
        <f aca="true" t="shared" si="11" ref="L60:L73">G60-H60</f>
        <v>41</v>
      </c>
      <c r="M60" s="347"/>
      <c r="N60" s="347"/>
      <c r="O60" s="347"/>
      <c r="P60" s="347"/>
      <c r="Q60" s="347"/>
      <c r="R60" s="347"/>
      <c r="S60" s="606">
        <v>4</v>
      </c>
      <c r="T60" s="606">
        <v>0</v>
      </c>
      <c r="U60" s="347"/>
      <c r="V60" s="347"/>
      <c r="W60" s="347"/>
      <c r="X60" s="347"/>
      <c r="Y60" s="347"/>
      <c r="Z60" s="347"/>
      <c r="AA60" s="348"/>
      <c r="AB60" s="348"/>
      <c r="AC60" s="347"/>
      <c r="AD60" s="347"/>
      <c r="AI60" s="56">
        <f t="shared" si="7"/>
        <v>4</v>
      </c>
      <c r="AJ60" s="57">
        <f>I60</f>
        <v>4</v>
      </c>
      <c r="AK60" s="101"/>
      <c r="AL60" s="101"/>
      <c r="AM60" s="101"/>
    </row>
    <row r="61" spans="1:39" s="93" customFormat="1" ht="16.5" thickBot="1">
      <c r="A61" s="342" t="s">
        <v>237</v>
      </c>
      <c r="B61" s="356" t="s">
        <v>235</v>
      </c>
      <c r="C61" s="357">
        <v>8</v>
      </c>
      <c r="D61" s="358"/>
      <c r="E61" s="359"/>
      <c r="F61" s="360">
        <v>2</v>
      </c>
      <c r="G61" s="287">
        <f>F61*30</f>
        <v>60</v>
      </c>
      <c r="H61" s="145">
        <v>4</v>
      </c>
      <c r="I61" s="352">
        <v>4</v>
      </c>
      <c r="J61" s="353"/>
      <c r="K61" s="354"/>
      <c r="L61" s="361">
        <f t="shared" si="11"/>
        <v>56</v>
      </c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8">
        <v>4</v>
      </c>
      <c r="AB61" s="348">
        <v>0</v>
      </c>
      <c r="AC61" s="347"/>
      <c r="AD61" s="347"/>
      <c r="AI61" s="56">
        <f t="shared" si="7"/>
        <v>4</v>
      </c>
      <c r="AJ61" s="57">
        <f t="shared" si="8"/>
        <v>4</v>
      </c>
      <c r="AK61" s="101"/>
      <c r="AL61" s="101"/>
      <c r="AM61" s="101"/>
    </row>
    <row r="62" spans="1:39" s="97" customFormat="1" ht="32.25" thickBot="1">
      <c r="A62" s="607">
        <v>10</v>
      </c>
      <c r="B62" s="608" t="s">
        <v>223</v>
      </c>
      <c r="C62" s="609"/>
      <c r="D62" s="610">
        <v>7</v>
      </c>
      <c r="E62" s="609"/>
      <c r="F62" s="610">
        <v>3</v>
      </c>
      <c r="G62" s="609">
        <v>120</v>
      </c>
      <c r="H62" s="611">
        <v>4</v>
      </c>
      <c r="I62" s="612">
        <v>4</v>
      </c>
      <c r="J62" s="611"/>
      <c r="K62" s="613">
        <f>H62-I62</f>
        <v>0</v>
      </c>
      <c r="L62" s="614">
        <f t="shared" si="11"/>
        <v>116</v>
      </c>
      <c r="M62" s="615"/>
      <c r="N62" s="616"/>
      <c r="O62" s="616"/>
      <c r="P62" s="616"/>
      <c r="Q62" s="616"/>
      <c r="R62" s="616"/>
      <c r="S62" s="616"/>
      <c r="T62" s="616"/>
      <c r="U62" s="616"/>
      <c r="V62" s="616"/>
      <c r="W62" s="617"/>
      <c r="X62" s="617"/>
      <c r="Y62" s="616">
        <v>4</v>
      </c>
      <c r="Z62" s="616">
        <v>0</v>
      </c>
      <c r="AA62" s="616"/>
      <c r="AB62" s="616"/>
      <c r="AC62" s="616"/>
      <c r="AD62" s="618"/>
      <c r="AJ62" s="96">
        <f t="shared" si="8"/>
        <v>4</v>
      </c>
      <c r="AK62" s="96"/>
      <c r="AL62" s="96"/>
      <c r="AM62" s="96"/>
    </row>
    <row r="63" spans="1:39" s="56" customFormat="1" ht="18.75" customHeight="1">
      <c r="A63" s="140">
        <v>11</v>
      </c>
      <c r="B63" s="363" t="s">
        <v>131</v>
      </c>
      <c r="C63" s="331"/>
      <c r="D63" s="364">
        <v>6</v>
      </c>
      <c r="E63" s="331"/>
      <c r="F63" s="574">
        <v>3</v>
      </c>
      <c r="G63" s="258">
        <f>F63*30</f>
        <v>90</v>
      </c>
      <c r="H63" s="140">
        <v>4</v>
      </c>
      <c r="I63" s="365">
        <v>4</v>
      </c>
      <c r="J63" s="366"/>
      <c r="K63" s="367">
        <v>0</v>
      </c>
      <c r="L63" s="132">
        <f t="shared" si="11"/>
        <v>86</v>
      </c>
      <c r="M63" s="331"/>
      <c r="N63" s="331"/>
      <c r="O63" s="331"/>
      <c r="P63" s="331"/>
      <c r="Q63" s="331"/>
      <c r="R63" s="331"/>
      <c r="S63" s="331"/>
      <c r="T63" s="331"/>
      <c r="U63" s="219"/>
      <c r="V63" s="219"/>
      <c r="W63" s="619">
        <v>4</v>
      </c>
      <c r="X63" s="537">
        <v>0</v>
      </c>
      <c r="Y63" s="331"/>
      <c r="Z63" s="331"/>
      <c r="AA63" s="331"/>
      <c r="AB63" s="331"/>
      <c r="AC63" s="331"/>
      <c r="AD63" s="331"/>
      <c r="AJ63" s="57">
        <f t="shared" si="8"/>
        <v>4</v>
      </c>
      <c r="AK63" s="57"/>
      <c r="AL63" s="57"/>
      <c r="AM63" s="57"/>
    </row>
    <row r="64" spans="1:39" s="56" customFormat="1" ht="18.75" customHeight="1" thickBot="1">
      <c r="A64" s="201">
        <v>12</v>
      </c>
      <c r="B64" s="369" t="s">
        <v>178</v>
      </c>
      <c r="C64" s="324">
        <v>4</v>
      </c>
      <c r="D64" s="335"/>
      <c r="E64" s="335"/>
      <c r="F64" s="620">
        <v>5.5</v>
      </c>
      <c r="G64" s="287">
        <f>F64*30</f>
        <v>165</v>
      </c>
      <c r="H64" s="140">
        <v>8</v>
      </c>
      <c r="I64" s="260">
        <v>8</v>
      </c>
      <c r="J64" s="215"/>
      <c r="K64" s="202"/>
      <c r="L64" s="246">
        <f t="shared" si="11"/>
        <v>157</v>
      </c>
      <c r="M64" s="335"/>
      <c r="N64" s="335"/>
      <c r="O64" s="335"/>
      <c r="P64" s="335"/>
      <c r="Q64" s="335"/>
      <c r="R64" s="335"/>
      <c r="S64" s="621">
        <v>8</v>
      </c>
      <c r="T64" s="606">
        <v>0</v>
      </c>
      <c r="U64" s="335"/>
      <c r="V64" s="197"/>
      <c r="W64" s="335"/>
      <c r="X64" s="335"/>
      <c r="Y64" s="335"/>
      <c r="Z64" s="335"/>
      <c r="AA64" s="335"/>
      <c r="AB64" s="335"/>
      <c r="AC64" s="335"/>
      <c r="AD64" s="335"/>
      <c r="AJ64" s="57">
        <v>4</v>
      </c>
      <c r="AK64" s="57"/>
      <c r="AL64" s="57"/>
      <c r="AM64" s="57">
        <v>2</v>
      </c>
    </row>
    <row r="65" spans="1:39" s="56" customFormat="1" ht="18.75" customHeight="1" thickBot="1">
      <c r="A65" s="362">
        <v>13</v>
      </c>
      <c r="B65" s="370" t="s">
        <v>199</v>
      </c>
      <c r="C65" s="338"/>
      <c r="D65" s="338"/>
      <c r="E65" s="338"/>
      <c r="F65" s="592">
        <f>F66+F67</f>
        <v>10</v>
      </c>
      <c r="G65" s="318">
        <f>G66+G67</f>
        <v>300</v>
      </c>
      <c r="H65" s="318">
        <v>16</v>
      </c>
      <c r="I65" s="318">
        <v>16</v>
      </c>
      <c r="J65" s="318">
        <f>J66+J67</f>
        <v>0</v>
      </c>
      <c r="K65" s="318"/>
      <c r="L65" s="246">
        <f t="shared" si="11"/>
        <v>284</v>
      </c>
      <c r="M65" s="338"/>
      <c r="N65" s="338"/>
      <c r="O65" s="338"/>
      <c r="P65" s="338"/>
      <c r="Q65" s="338"/>
      <c r="R65" s="338"/>
      <c r="S65" s="338"/>
      <c r="T65" s="338"/>
      <c r="U65" s="338"/>
      <c r="V65" s="173"/>
      <c r="W65" s="338"/>
      <c r="X65" s="338"/>
      <c r="Y65" s="338"/>
      <c r="Z65" s="338"/>
      <c r="AA65" s="338"/>
      <c r="AB65" s="338"/>
      <c r="AC65" s="338"/>
      <c r="AD65" s="371"/>
      <c r="AJ65" s="57"/>
      <c r="AK65" s="57"/>
      <c r="AL65" s="57"/>
      <c r="AM65" s="57"/>
    </row>
    <row r="66" spans="1:39" s="56" customFormat="1" ht="18.75" customHeight="1">
      <c r="A66" s="372" t="s">
        <v>104</v>
      </c>
      <c r="B66" s="236" t="s">
        <v>114</v>
      </c>
      <c r="C66" s="535">
        <v>4</v>
      </c>
      <c r="D66" s="373"/>
      <c r="E66" s="211"/>
      <c r="F66" s="622">
        <v>5</v>
      </c>
      <c r="G66" s="282">
        <f aca="true" t="shared" si="12" ref="G66:G72">F66*30</f>
        <v>150</v>
      </c>
      <c r="H66" s="140">
        <v>8</v>
      </c>
      <c r="I66" s="260">
        <v>8</v>
      </c>
      <c r="J66" s="215"/>
      <c r="K66" s="202"/>
      <c r="L66" s="124">
        <f t="shared" si="11"/>
        <v>142</v>
      </c>
      <c r="M66" s="211"/>
      <c r="N66" s="211"/>
      <c r="O66" s="211"/>
      <c r="P66" s="211"/>
      <c r="Q66" s="211"/>
      <c r="R66" s="211"/>
      <c r="S66" s="535">
        <v>8</v>
      </c>
      <c r="T66" s="535">
        <v>0</v>
      </c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J66" s="57">
        <v>4</v>
      </c>
      <c r="AK66" s="57"/>
      <c r="AL66" s="57"/>
      <c r="AM66" s="57">
        <v>2</v>
      </c>
    </row>
    <row r="67" spans="1:39" s="56" customFormat="1" ht="18.75" customHeight="1">
      <c r="A67" s="372" t="s">
        <v>257</v>
      </c>
      <c r="B67" s="330" t="s">
        <v>92</v>
      </c>
      <c r="C67" s="368">
        <v>5</v>
      </c>
      <c r="D67" s="202"/>
      <c r="E67" s="202"/>
      <c r="F67" s="623">
        <v>5</v>
      </c>
      <c r="G67" s="258">
        <f>F67*30</f>
        <v>150</v>
      </c>
      <c r="H67" s="140">
        <v>8</v>
      </c>
      <c r="I67" s="260">
        <v>8</v>
      </c>
      <c r="J67" s="215"/>
      <c r="K67" s="202"/>
      <c r="L67" s="132">
        <f>G67-H67</f>
        <v>142</v>
      </c>
      <c r="M67" s="202"/>
      <c r="N67" s="202"/>
      <c r="O67" s="202"/>
      <c r="P67" s="202"/>
      <c r="Q67" s="202"/>
      <c r="R67" s="202"/>
      <c r="S67" s="202"/>
      <c r="T67" s="202"/>
      <c r="U67" s="537">
        <v>8</v>
      </c>
      <c r="V67" s="537">
        <v>0</v>
      </c>
      <c r="W67" s="202"/>
      <c r="X67" s="202"/>
      <c r="Y67" s="202"/>
      <c r="Z67" s="202"/>
      <c r="AA67" s="202"/>
      <c r="AB67" s="202"/>
      <c r="AC67" s="202"/>
      <c r="AD67" s="202"/>
      <c r="AJ67" s="57">
        <v>4</v>
      </c>
      <c r="AK67" s="57"/>
      <c r="AL67" s="57"/>
      <c r="AM67" s="57">
        <v>2</v>
      </c>
    </row>
    <row r="68" spans="1:39" s="56" customFormat="1" ht="18.75" customHeight="1">
      <c r="A68" s="374" t="s">
        <v>248</v>
      </c>
      <c r="B68" s="375" t="s">
        <v>115</v>
      </c>
      <c r="C68" s="260">
        <v>6</v>
      </c>
      <c r="D68" s="202"/>
      <c r="E68" s="202"/>
      <c r="F68" s="574">
        <v>5</v>
      </c>
      <c r="G68" s="258">
        <f>F68*30</f>
        <v>150</v>
      </c>
      <c r="H68" s="140">
        <v>8</v>
      </c>
      <c r="I68" s="537">
        <v>6</v>
      </c>
      <c r="J68" s="536"/>
      <c r="K68" s="537">
        <v>2</v>
      </c>
      <c r="L68" s="132">
        <f>G68-H68</f>
        <v>142</v>
      </c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537">
        <v>8</v>
      </c>
      <c r="X68" s="537">
        <v>0</v>
      </c>
      <c r="Y68" s="202"/>
      <c r="Z68" s="202"/>
      <c r="AA68" s="202"/>
      <c r="AB68" s="202"/>
      <c r="AC68" s="202"/>
      <c r="AD68" s="202"/>
      <c r="AJ68" s="57">
        <v>4</v>
      </c>
      <c r="AK68" s="57"/>
      <c r="AL68" s="57"/>
      <c r="AM68" s="57">
        <v>2</v>
      </c>
    </row>
    <row r="69" spans="1:39" s="97" customFormat="1" ht="18.75" customHeight="1" hidden="1">
      <c r="A69" s="140"/>
      <c r="B69" s="326"/>
      <c r="C69" s="140"/>
      <c r="D69" s="140"/>
      <c r="E69" s="331"/>
      <c r="F69" s="332"/>
      <c r="G69" s="258"/>
      <c r="H69" s="140"/>
      <c r="I69" s="352"/>
      <c r="J69" s="140"/>
      <c r="K69" s="132"/>
      <c r="L69" s="132"/>
      <c r="M69" s="202"/>
      <c r="N69" s="202"/>
      <c r="O69" s="202"/>
      <c r="P69" s="202"/>
      <c r="Q69" s="260"/>
      <c r="R69" s="260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J69" s="57">
        <f t="shared" si="8"/>
        <v>0</v>
      </c>
      <c r="AK69" s="96"/>
      <c r="AL69" s="96"/>
      <c r="AM69" s="96"/>
    </row>
    <row r="70" spans="1:39" s="97" customFormat="1" ht="18.75" customHeight="1">
      <c r="A70" s="201">
        <v>15</v>
      </c>
      <c r="B70" s="323" t="s">
        <v>174</v>
      </c>
      <c r="C70" s="201"/>
      <c r="D70" s="201">
        <v>6</v>
      </c>
      <c r="E70" s="335"/>
      <c r="F70" s="336">
        <v>4</v>
      </c>
      <c r="G70" s="287">
        <f t="shared" si="12"/>
        <v>120</v>
      </c>
      <c r="H70" s="201">
        <v>8</v>
      </c>
      <c r="I70" s="260">
        <v>8</v>
      </c>
      <c r="J70" s="201"/>
      <c r="K70" s="246">
        <v>0</v>
      </c>
      <c r="L70" s="246">
        <f t="shared" si="11"/>
        <v>112</v>
      </c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582">
        <v>8</v>
      </c>
      <c r="X70" s="243"/>
      <c r="Y70" s="197"/>
      <c r="Z70" s="197"/>
      <c r="AA70" s="197"/>
      <c r="AB70" s="197"/>
      <c r="AC70" s="197"/>
      <c r="AD70" s="197"/>
      <c r="AJ70" s="57">
        <v>4</v>
      </c>
      <c r="AK70" s="96"/>
      <c r="AL70" s="96"/>
      <c r="AM70" s="96"/>
    </row>
    <row r="71" spans="1:39" s="56" customFormat="1" ht="18.75" customHeight="1">
      <c r="A71" s="201">
        <v>16</v>
      </c>
      <c r="B71" s="376" t="s">
        <v>179</v>
      </c>
      <c r="C71" s="201"/>
      <c r="D71" s="624">
        <v>6</v>
      </c>
      <c r="E71" s="335"/>
      <c r="F71" s="336">
        <v>4</v>
      </c>
      <c r="G71" s="287">
        <f t="shared" si="12"/>
        <v>120</v>
      </c>
      <c r="H71" s="201">
        <v>8</v>
      </c>
      <c r="I71" s="288">
        <v>8</v>
      </c>
      <c r="J71" s="201"/>
      <c r="K71" s="246">
        <v>0</v>
      </c>
      <c r="L71" s="246">
        <f t="shared" si="11"/>
        <v>112</v>
      </c>
      <c r="M71" s="197"/>
      <c r="N71" s="197"/>
      <c r="O71" s="197"/>
      <c r="P71" s="197"/>
      <c r="Q71" s="197"/>
      <c r="R71" s="197"/>
      <c r="S71" s="202"/>
      <c r="T71" s="202"/>
      <c r="U71" s="243"/>
      <c r="V71" s="243"/>
      <c r="W71" s="243">
        <v>8</v>
      </c>
      <c r="X71" s="243">
        <v>0</v>
      </c>
      <c r="Y71" s="197"/>
      <c r="Z71" s="197"/>
      <c r="AA71" s="197"/>
      <c r="AB71" s="197"/>
      <c r="AC71" s="197"/>
      <c r="AD71" s="197"/>
      <c r="AJ71" s="57">
        <v>4</v>
      </c>
      <c r="AK71" s="57"/>
      <c r="AL71" s="57"/>
      <c r="AM71" s="57"/>
    </row>
    <row r="72" spans="1:39" s="56" customFormat="1" ht="30.75" customHeight="1" thickBot="1">
      <c r="A72" s="197" t="s">
        <v>175</v>
      </c>
      <c r="B72" s="334" t="s">
        <v>94</v>
      </c>
      <c r="C72" s="243">
        <v>6</v>
      </c>
      <c r="D72" s="197"/>
      <c r="E72" s="197"/>
      <c r="F72" s="620">
        <v>3.5</v>
      </c>
      <c r="G72" s="287">
        <f t="shared" si="12"/>
        <v>105</v>
      </c>
      <c r="H72" s="140">
        <v>8</v>
      </c>
      <c r="I72" s="260">
        <v>6</v>
      </c>
      <c r="J72" s="215"/>
      <c r="K72" s="260">
        <v>2</v>
      </c>
      <c r="L72" s="246">
        <f t="shared" si="11"/>
        <v>97</v>
      </c>
      <c r="M72" s="197"/>
      <c r="N72" s="197"/>
      <c r="O72" s="197"/>
      <c r="P72" s="197"/>
      <c r="Q72" s="197"/>
      <c r="R72" s="197"/>
      <c r="S72" s="331"/>
      <c r="T72" s="331"/>
      <c r="U72" s="197"/>
      <c r="V72" s="197"/>
      <c r="W72" s="377">
        <v>8</v>
      </c>
      <c r="X72" s="377">
        <v>0</v>
      </c>
      <c r="Y72" s="197"/>
      <c r="Z72" s="197"/>
      <c r="AA72" s="197"/>
      <c r="AB72" s="197"/>
      <c r="AC72" s="197"/>
      <c r="AD72" s="197"/>
      <c r="AJ72" s="56">
        <v>4</v>
      </c>
      <c r="AM72" s="56">
        <v>2</v>
      </c>
    </row>
    <row r="73" spans="1:39" s="98" customFormat="1" ht="30.75" customHeight="1">
      <c r="A73" s="1003" t="s">
        <v>172</v>
      </c>
      <c r="B73" s="1004"/>
      <c r="C73" s="378"/>
      <c r="D73" s="378"/>
      <c r="E73" s="379"/>
      <c r="F73" s="380">
        <f aca="true" t="shared" si="13" ref="F73:K73">F34+F35+F36+F37+F38+F41+F45+F46+F49+F52+F53+F54+F55+F58+F59+F62+F63+F64+F65+F68+F70+F71+F72</f>
        <v>104.5</v>
      </c>
      <c r="G73" s="380">
        <f t="shared" si="13"/>
        <v>3165</v>
      </c>
      <c r="H73" s="380">
        <f t="shared" si="13"/>
        <v>220</v>
      </c>
      <c r="I73" s="380">
        <f t="shared" si="13"/>
        <v>166</v>
      </c>
      <c r="J73" s="380">
        <f t="shared" si="13"/>
        <v>0</v>
      </c>
      <c r="K73" s="380">
        <f t="shared" si="13"/>
        <v>54</v>
      </c>
      <c r="L73" s="382">
        <f t="shared" si="11"/>
        <v>2945</v>
      </c>
      <c r="M73" s="383">
        <f aca="true" t="shared" si="14" ref="M73:AD73">SUM(M34:M72)</f>
        <v>0</v>
      </c>
      <c r="N73" s="383">
        <f t="shared" si="14"/>
        <v>0</v>
      </c>
      <c r="O73" s="383">
        <f t="shared" si="14"/>
        <v>0</v>
      </c>
      <c r="P73" s="383">
        <f t="shared" si="14"/>
        <v>0</v>
      </c>
      <c r="Q73" s="383">
        <f t="shared" si="14"/>
        <v>0</v>
      </c>
      <c r="R73" s="383">
        <f t="shared" si="14"/>
        <v>0</v>
      </c>
      <c r="S73" s="534">
        <f t="shared" si="14"/>
        <v>40</v>
      </c>
      <c r="T73" s="534">
        <f t="shared" si="14"/>
        <v>0</v>
      </c>
      <c r="U73" s="383">
        <f t="shared" si="14"/>
        <v>48</v>
      </c>
      <c r="V73" s="383">
        <f t="shared" si="14"/>
        <v>8</v>
      </c>
      <c r="W73" s="383">
        <f t="shared" si="14"/>
        <v>52</v>
      </c>
      <c r="X73" s="383">
        <f t="shared" si="14"/>
        <v>4</v>
      </c>
      <c r="Y73" s="383">
        <f t="shared" si="14"/>
        <v>32</v>
      </c>
      <c r="Z73" s="383">
        <f t="shared" si="14"/>
        <v>4</v>
      </c>
      <c r="AA73" s="383">
        <f t="shared" si="14"/>
        <v>32</v>
      </c>
      <c r="AB73" s="383">
        <f t="shared" si="14"/>
        <v>0</v>
      </c>
      <c r="AC73" s="383">
        <f t="shared" si="14"/>
        <v>0</v>
      </c>
      <c r="AD73" s="383">
        <f t="shared" si="14"/>
        <v>0</v>
      </c>
      <c r="AJ73" s="99">
        <f>SUM(AJ34:AJ72)</f>
        <v>122</v>
      </c>
      <c r="AK73" s="99">
        <f>SUM(AK34:AK72)</f>
        <v>2</v>
      </c>
      <c r="AL73" s="99">
        <f>SUM(AL34:AL72)</f>
        <v>22</v>
      </c>
      <c r="AM73" s="99">
        <f>SUM(AM34:AM72)</f>
        <v>30</v>
      </c>
    </row>
    <row r="74" spans="1:30" s="97" customFormat="1" ht="30.75" customHeight="1" thickBot="1">
      <c r="A74" s="384"/>
      <c r="B74" s="385" t="s">
        <v>173</v>
      </c>
      <c r="C74" s="386"/>
      <c r="D74" s="386"/>
      <c r="E74" s="386"/>
      <c r="F74" s="386">
        <f>F19+F32+F73</f>
        <v>178</v>
      </c>
      <c r="G74" s="386">
        <f>G19+G32+G73</f>
        <v>5370</v>
      </c>
      <c r="H74" s="386">
        <f>H73+H32+H19</f>
        <v>352</v>
      </c>
      <c r="I74" s="386">
        <f>I73+I32+I19</f>
        <v>258</v>
      </c>
      <c r="J74" s="386">
        <f>J73+J32+J19</f>
        <v>12</v>
      </c>
      <c r="K74" s="386">
        <f>K73+K32+K19</f>
        <v>82</v>
      </c>
      <c r="L74" s="386">
        <f>L73+L32+L19</f>
        <v>5018</v>
      </c>
      <c r="M74" s="386">
        <f>M19+M32+M73</f>
        <v>36</v>
      </c>
      <c r="N74" s="386">
        <f>N19+N32+N73</f>
        <v>4</v>
      </c>
      <c r="O74" s="386">
        <f>O32</f>
        <v>36</v>
      </c>
      <c r="P74" s="386">
        <f>P19+P32</f>
        <v>4</v>
      </c>
      <c r="Q74" s="386">
        <f>Q19+Q32</f>
        <v>36</v>
      </c>
      <c r="R74" s="386">
        <f>R19+R32+R73</f>
        <v>0</v>
      </c>
      <c r="S74" s="386">
        <f>S73</f>
        <v>40</v>
      </c>
      <c r="T74" s="386">
        <f>T73</f>
        <v>0</v>
      </c>
      <c r="U74" s="386">
        <f aca="true" t="shared" si="15" ref="U74:AB74">U19+U32+U73</f>
        <v>52</v>
      </c>
      <c r="V74" s="386">
        <f t="shared" si="15"/>
        <v>8</v>
      </c>
      <c r="W74" s="386">
        <f t="shared" si="15"/>
        <v>52</v>
      </c>
      <c r="X74" s="386">
        <f t="shared" si="15"/>
        <v>4</v>
      </c>
      <c r="Y74" s="386">
        <f t="shared" si="15"/>
        <v>36</v>
      </c>
      <c r="Z74" s="386">
        <f t="shared" si="15"/>
        <v>4</v>
      </c>
      <c r="AA74" s="386">
        <f t="shared" si="15"/>
        <v>32</v>
      </c>
      <c r="AB74" s="386">
        <f t="shared" si="15"/>
        <v>0</v>
      </c>
      <c r="AC74" s="387">
        <v>0</v>
      </c>
      <c r="AD74" s="388">
        <v>0</v>
      </c>
    </row>
    <row r="75" spans="1:30" s="56" customFormat="1" ht="22.5" customHeight="1" thickBot="1">
      <c r="A75" s="389"/>
      <c r="B75" s="997" t="s">
        <v>168</v>
      </c>
      <c r="C75" s="997"/>
      <c r="D75" s="997"/>
      <c r="E75" s="997"/>
      <c r="F75" s="997"/>
      <c r="G75" s="997"/>
      <c r="H75" s="997"/>
      <c r="I75" s="997"/>
      <c r="J75" s="997"/>
      <c r="K75" s="997"/>
      <c r="L75" s="997"/>
      <c r="M75" s="997"/>
      <c r="N75" s="997"/>
      <c r="O75" s="997"/>
      <c r="P75" s="997"/>
      <c r="Q75" s="997"/>
      <c r="R75" s="997"/>
      <c r="S75" s="997"/>
      <c r="T75" s="997"/>
      <c r="U75" s="997"/>
      <c r="V75" s="997"/>
      <c r="W75" s="997"/>
      <c r="X75" s="997"/>
      <c r="Y75" s="997"/>
      <c r="Z75" s="997"/>
      <c r="AA75" s="997"/>
      <c r="AB75" s="997"/>
      <c r="AC75" s="997"/>
      <c r="AD75" s="997"/>
    </row>
    <row r="76" spans="1:36" s="56" customFormat="1" ht="16.5" thickBot="1">
      <c r="A76" s="929" t="s">
        <v>201</v>
      </c>
      <c r="B76" s="930"/>
      <c r="C76" s="930"/>
      <c r="D76" s="930"/>
      <c r="E76" s="930"/>
      <c r="F76" s="930"/>
      <c r="G76" s="930"/>
      <c r="H76" s="930"/>
      <c r="I76" s="930"/>
      <c r="J76" s="930"/>
      <c r="K76" s="930"/>
      <c r="L76" s="930"/>
      <c r="M76" s="930"/>
      <c r="N76" s="930"/>
      <c r="O76" s="930"/>
      <c r="P76" s="930"/>
      <c r="Q76" s="930"/>
      <c r="R76" s="930"/>
      <c r="S76" s="930"/>
      <c r="T76" s="930"/>
      <c r="U76" s="930"/>
      <c r="V76" s="930"/>
      <c r="W76" s="930"/>
      <c r="X76" s="930"/>
      <c r="Y76" s="930"/>
      <c r="Z76" s="930"/>
      <c r="AA76" s="930"/>
      <c r="AB76" s="930"/>
      <c r="AC76" s="930"/>
      <c r="AD76" s="930"/>
      <c r="AJ76" s="56">
        <f>89*30</f>
        <v>2670</v>
      </c>
    </row>
    <row r="77" spans="1:37" s="56" customFormat="1" ht="21.75" customHeight="1">
      <c r="A77" s="390">
        <v>1</v>
      </c>
      <c r="B77" s="391" t="s">
        <v>117</v>
      </c>
      <c r="C77" s="392"/>
      <c r="D77" s="393">
        <v>8</v>
      </c>
      <c r="E77" s="394"/>
      <c r="F77" s="395">
        <v>3</v>
      </c>
      <c r="G77" s="396">
        <f>F77*30</f>
        <v>90</v>
      </c>
      <c r="H77" s="140">
        <v>4</v>
      </c>
      <c r="I77" s="139">
        <v>4</v>
      </c>
      <c r="J77" s="140"/>
      <c r="K77" s="132"/>
      <c r="L77" s="225">
        <f>G77-H77</f>
        <v>86</v>
      </c>
      <c r="M77" s="397"/>
      <c r="N77" s="398"/>
      <c r="O77" s="397"/>
      <c r="P77" s="398"/>
      <c r="Q77" s="397"/>
      <c r="R77" s="398"/>
      <c r="S77" s="397"/>
      <c r="T77" s="398"/>
      <c r="U77" s="397"/>
      <c r="V77" s="398"/>
      <c r="W77" s="397"/>
      <c r="X77" s="398"/>
      <c r="Y77" s="397"/>
      <c r="Z77" s="398"/>
      <c r="AA77" s="399">
        <v>4</v>
      </c>
      <c r="AB77" s="400">
        <v>0</v>
      </c>
      <c r="AC77" s="397"/>
      <c r="AD77" s="398"/>
      <c r="AK77" s="56">
        <f>G73-H73</f>
        <v>2945</v>
      </c>
    </row>
    <row r="78" spans="1:30" s="56" customFormat="1" ht="15.75">
      <c r="A78" s="401">
        <v>2</v>
      </c>
      <c r="B78" s="402" t="s">
        <v>121</v>
      </c>
      <c r="C78" s="403"/>
      <c r="D78" s="327">
        <v>8</v>
      </c>
      <c r="E78" s="404"/>
      <c r="F78" s="405">
        <v>3</v>
      </c>
      <c r="G78" s="396">
        <f aca="true" t="shared" si="16" ref="G78:G88">F78*30</f>
        <v>90</v>
      </c>
      <c r="H78" s="140">
        <v>4</v>
      </c>
      <c r="I78" s="139">
        <v>4</v>
      </c>
      <c r="J78" s="140"/>
      <c r="K78" s="132">
        <f aca="true" t="shared" si="17" ref="K78:K87">H78-I78</f>
        <v>0</v>
      </c>
      <c r="L78" s="225">
        <f aca="true" t="shared" si="18" ref="L78:L87">G78-H78</f>
        <v>86</v>
      </c>
      <c r="M78" s="403"/>
      <c r="N78" s="406"/>
      <c r="O78" s="403"/>
      <c r="P78" s="406"/>
      <c r="Q78" s="403"/>
      <c r="R78" s="406"/>
      <c r="S78" s="403"/>
      <c r="T78" s="406"/>
      <c r="U78" s="403"/>
      <c r="V78" s="406"/>
      <c r="W78" s="403"/>
      <c r="X78" s="406"/>
      <c r="Y78" s="403"/>
      <c r="Z78" s="406"/>
      <c r="AA78" s="403">
        <v>4</v>
      </c>
      <c r="AB78" s="406">
        <v>0</v>
      </c>
      <c r="AC78" s="403"/>
      <c r="AD78" s="406"/>
    </row>
    <row r="79" spans="1:30" s="56" customFormat="1" ht="15.75">
      <c r="A79" s="401">
        <v>3</v>
      </c>
      <c r="B79" s="407" t="s">
        <v>200</v>
      </c>
      <c r="C79" s="403"/>
      <c r="D79" s="327">
        <v>4</v>
      </c>
      <c r="E79" s="404"/>
      <c r="F79" s="405">
        <v>3</v>
      </c>
      <c r="G79" s="396">
        <f t="shared" si="16"/>
        <v>90</v>
      </c>
      <c r="H79" s="140">
        <v>4</v>
      </c>
      <c r="I79" s="139">
        <v>4</v>
      </c>
      <c r="J79" s="140"/>
      <c r="K79" s="132">
        <f t="shared" si="17"/>
        <v>0</v>
      </c>
      <c r="L79" s="225">
        <f t="shared" si="18"/>
        <v>86</v>
      </c>
      <c r="M79" s="226"/>
      <c r="N79" s="408"/>
      <c r="O79" s="226"/>
      <c r="P79" s="408"/>
      <c r="Q79" s="226"/>
      <c r="R79" s="408"/>
      <c r="S79" s="222">
        <v>4</v>
      </c>
      <c r="T79" s="409">
        <v>0</v>
      </c>
      <c r="U79" s="226"/>
      <c r="V79" s="408"/>
      <c r="W79" s="226"/>
      <c r="X79" s="408"/>
      <c r="Y79" s="226"/>
      <c r="Z79" s="408"/>
      <c r="AA79" s="226"/>
      <c r="AB79" s="408"/>
      <c r="AC79" s="226"/>
      <c r="AD79" s="408"/>
    </row>
    <row r="80" spans="1:30" s="53" customFormat="1" ht="15.75">
      <c r="A80" s="401">
        <v>4</v>
      </c>
      <c r="B80" s="66" t="s">
        <v>182</v>
      </c>
      <c r="C80" s="249"/>
      <c r="D80" s="140">
        <v>7</v>
      </c>
      <c r="E80" s="410"/>
      <c r="F80" s="405">
        <v>5</v>
      </c>
      <c r="G80" s="396">
        <f t="shared" si="16"/>
        <v>150</v>
      </c>
      <c r="H80" s="140">
        <v>4</v>
      </c>
      <c r="I80" s="139">
        <v>4</v>
      </c>
      <c r="J80" s="140"/>
      <c r="K80" s="132">
        <f t="shared" si="17"/>
        <v>0</v>
      </c>
      <c r="L80" s="225">
        <f t="shared" si="18"/>
        <v>146</v>
      </c>
      <c r="M80" s="226"/>
      <c r="N80" s="408"/>
      <c r="O80" s="226"/>
      <c r="P80" s="408"/>
      <c r="Q80" s="226"/>
      <c r="R80" s="408"/>
      <c r="S80" s="226"/>
      <c r="T80" s="408"/>
      <c r="U80" s="226"/>
      <c r="V80" s="408"/>
      <c r="W80" s="226"/>
      <c r="X80" s="408"/>
      <c r="Y80" s="222">
        <v>4</v>
      </c>
      <c r="Z80" s="409">
        <v>0</v>
      </c>
      <c r="AA80" s="226"/>
      <c r="AB80" s="408"/>
      <c r="AC80" s="226"/>
      <c r="AD80" s="408"/>
    </row>
    <row r="81" spans="1:30" s="53" customFormat="1" ht="15.75">
      <c r="A81" s="401">
        <v>5</v>
      </c>
      <c r="B81" s="402" t="s">
        <v>196</v>
      </c>
      <c r="C81" s="403"/>
      <c r="D81" s="327">
        <v>7</v>
      </c>
      <c r="E81" s="404"/>
      <c r="F81" s="411">
        <v>3.5</v>
      </c>
      <c r="G81" s="396">
        <f t="shared" si="16"/>
        <v>105</v>
      </c>
      <c r="H81" s="140">
        <v>4</v>
      </c>
      <c r="I81" s="139">
        <v>4</v>
      </c>
      <c r="J81" s="140"/>
      <c r="K81" s="132">
        <f t="shared" si="17"/>
        <v>0</v>
      </c>
      <c r="L81" s="225">
        <f t="shared" si="18"/>
        <v>101</v>
      </c>
      <c r="M81" s="226"/>
      <c r="N81" s="408"/>
      <c r="O81" s="226"/>
      <c r="P81" s="408"/>
      <c r="Q81" s="226"/>
      <c r="R81" s="408"/>
      <c r="S81" s="226"/>
      <c r="T81" s="408"/>
      <c r="U81" s="226"/>
      <c r="V81" s="408"/>
      <c r="W81" s="226"/>
      <c r="X81" s="408"/>
      <c r="Y81" s="222">
        <v>4</v>
      </c>
      <c r="Z81" s="409">
        <v>0</v>
      </c>
      <c r="AA81" s="226"/>
      <c r="AB81" s="408"/>
      <c r="AC81" s="226"/>
      <c r="AD81" s="408"/>
    </row>
    <row r="82" spans="1:30" s="53" customFormat="1" ht="15.75">
      <c r="A82" s="202" t="s">
        <v>89</v>
      </c>
      <c r="B82" s="330" t="s">
        <v>96</v>
      </c>
      <c r="C82" s="260"/>
      <c r="D82" s="260">
        <v>3</v>
      </c>
      <c r="E82" s="202"/>
      <c r="F82" s="257">
        <v>3</v>
      </c>
      <c r="G82" s="396">
        <f t="shared" si="16"/>
        <v>90</v>
      </c>
      <c r="H82" s="140">
        <v>4</v>
      </c>
      <c r="I82" s="329">
        <v>4</v>
      </c>
      <c r="J82" s="140"/>
      <c r="K82" s="132">
        <v>0</v>
      </c>
      <c r="L82" s="225">
        <f>G82-H82</f>
        <v>86</v>
      </c>
      <c r="M82" s="226"/>
      <c r="N82" s="223"/>
      <c r="O82" s="226"/>
      <c r="P82" s="223"/>
      <c r="Q82" s="222">
        <v>4</v>
      </c>
      <c r="R82" s="227">
        <v>0</v>
      </c>
      <c r="S82" s="226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23"/>
    </row>
    <row r="83" spans="1:30" s="53" customFormat="1" ht="16.5" thickBot="1">
      <c r="A83" s="202" t="s">
        <v>88</v>
      </c>
      <c r="B83" s="330" t="s">
        <v>112</v>
      </c>
      <c r="C83" s="260"/>
      <c r="D83" s="260">
        <v>8</v>
      </c>
      <c r="E83" s="202"/>
      <c r="F83" s="332">
        <v>3</v>
      </c>
      <c r="G83" s="258">
        <f>F83*30</f>
        <v>90</v>
      </c>
      <c r="H83" s="140">
        <v>4</v>
      </c>
      <c r="I83" s="329">
        <v>4</v>
      </c>
      <c r="J83" s="140"/>
      <c r="K83" s="132">
        <f>H83-I83</f>
        <v>0</v>
      </c>
      <c r="L83" s="225">
        <f>G83-H83</f>
        <v>86</v>
      </c>
      <c r="M83" s="226"/>
      <c r="N83" s="223"/>
      <c r="O83" s="226"/>
      <c r="P83" s="223"/>
      <c r="Q83" s="226"/>
      <c r="R83" s="223"/>
      <c r="S83" s="226"/>
      <c r="T83" s="202"/>
      <c r="U83" s="202"/>
      <c r="V83" s="202"/>
      <c r="W83" s="202"/>
      <c r="X83" s="202"/>
      <c r="Y83" s="202"/>
      <c r="Z83" s="202"/>
      <c r="AA83" s="260">
        <v>4</v>
      </c>
      <c r="AB83" s="260">
        <v>0</v>
      </c>
      <c r="AC83" s="202"/>
      <c r="AD83" s="223"/>
    </row>
    <row r="84" spans="1:30" s="53" customFormat="1" ht="16.5" thickBot="1">
      <c r="A84" s="291" t="s">
        <v>169</v>
      </c>
      <c r="B84" s="412" t="s">
        <v>180</v>
      </c>
      <c r="C84" s="208"/>
      <c r="D84" s="173"/>
      <c r="E84" s="173"/>
      <c r="F84" s="318">
        <f>F85+F86</f>
        <v>4.5</v>
      </c>
      <c r="G84" s="294">
        <f>G85+G86</f>
        <v>135</v>
      </c>
      <c r="H84" s="413">
        <f>H85+H86</f>
        <v>10</v>
      </c>
      <c r="I84" s="319">
        <v>4</v>
      </c>
      <c r="J84" s="177"/>
      <c r="K84" s="179">
        <v>6</v>
      </c>
      <c r="L84" s="234">
        <f>G84-H84</f>
        <v>125</v>
      </c>
      <c r="M84" s="232"/>
      <c r="N84" s="174"/>
      <c r="O84" s="232"/>
      <c r="P84" s="174"/>
      <c r="Q84" s="232"/>
      <c r="R84" s="174"/>
      <c r="S84" s="232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</row>
    <row r="85" spans="1:30" s="53" customFormat="1" ht="16.5" thickBot="1">
      <c r="A85" s="211" t="s">
        <v>190</v>
      </c>
      <c r="B85" s="412" t="s">
        <v>180</v>
      </c>
      <c r="C85" s="280">
        <v>3</v>
      </c>
      <c r="D85" s="211"/>
      <c r="E85" s="211"/>
      <c r="F85" s="237">
        <v>3</v>
      </c>
      <c r="G85" s="414">
        <f>F85*30</f>
        <v>90</v>
      </c>
      <c r="H85" s="140">
        <v>6</v>
      </c>
      <c r="I85" s="202" t="s">
        <v>215</v>
      </c>
      <c r="J85" s="215"/>
      <c r="K85" s="202" t="s">
        <v>220</v>
      </c>
      <c r="L85" s="216">
        <f>G85-H85</f>
        <v>84</v>
      </c>
      <c r="M85" s="217"/>
      <c r="N85" s="212"/>
      <c r="O85" s="217"/>
      <c r="P85" s="212"/>
      <c r="Q85" s="218">
        <v>4</v>
      </c>
      <c r="R85" s="284">
        <v>2</v>
      </c>
      <c r="S85" s="217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2"/>
    </row>
    <row r="86" spans="1:30" s="53" customFormat="1" ht="31.5">
      <c r="A86" s="197" t="s">
        <v>191</v>
      </c>
      <c r="B86" s="415" t="s">
        <v>181</v>
      </c>
      <c r="C86" s="416"/>
      <c r="D86" s="416"/>
      <c r="E86" s="416">
        <v>4</v>
      </c>
      <c r="F86" s="417">
        <v>1.5</v>
      </c>
      <c r="G86" s="258">
        <f>F86*30</f>
        <v>45</v>
      </c>
      <c r="H86" s="140">
        <v>4</v>
      </c>
      <c r="I86" s="329"/>
      <c r="J86" s="140"/>
      <c r="K86" s="132">
        <v>4</v>
      </c>
      <c r="L86" s="203">
        <f>G86-H86</f>
        <v>41</v>
      </c>
      <c r="M86" s="418"/>
      <c r="N86" s="419"/>
      <c r="O86" s="418"/>
      <c r="P86" s="419"/>
      <c r="Q86" s="418"/>
      <c r="R86" s="419"/>
      <c r="S86" s="418">
        <v>4</v>
      </c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198"/>
    </row>
    <row r="87" spans="1:30" s="53" customFormat="1" ht="16.5" thickBot="1">
      <c r="A87" s="420">
        <v>9</v>
      </c>
      <c r="B87" s="421" t="s">
        <v>122</v>
      </c>
      <c r="C87" s="204"/>
      <c r="D87" s="201">
        <v>5</v>
      </c>
      <c r="E87" s="422"/>
      <c r="F87" s="423">
        <v>3</v>
      </c>
      <c r="G87" s="424">
        <f t="shared" si="16"/>
        <v>90</v>
      </c>
      <c r="H87" s="310">
        <v>4</v>
      </c>
      <c r="I87" s="314">
        <v>4</v>
      </c>
      <c r="J87" s="310"/>
      <c r="K87" s="315">
        <f t="shared" si="17"/>
        <v>0</v>
      </c>
      <c r="L87" s="203">
        <f t="shared" si="18"/>
        <v>86</v>
      </c>
      <c r="M87" s="290"/>
      <c r="N87" s="425"/>
      <c r="O87" s="290"/>
      <c r="P87" s="425"/>
      <c r="Q87" s="290"/>
      <c r="R87" s="425"/>
      <c r="S87" s="290"/>
      <c r="T87" s="425"/>
      <c r="U87" s="196">
        <v>4</v>
      </c>
      <c r="V87" s="426">
        <v>0</v>
      </c>
      <c r="W87" s="290"/>
      <c r="X87" s="425"/>
      <c r="Y87" s="290"/>
      <c r="Z87" s="425"/>
      <c r="AA87" s="290"/>
      <c r="AB87" s="425"/>
      <c r="AC87" s="290"/>
      <c r="AD87" s="425"/>
    </row>
    <row r="88" spans="1:30" s="69" customFormat="1" ht="16.5" thickBot="1">
      <c r="A88" s="427"/>
      <c r="B88" s="428" t="s">
        <v>165</v>
      </c>
      <c r="C88" s="153"/>
      <c r="D88" s="153"/>
      <c r="E88" s="153"/>
      <c r="F88" s="429">
        <f>F77+F78+F79+F80+F81+F82+F83+F84+F87</f>
        <v>31</v>
      </c>
      <c r="G88" s="430">
        <f t="shared" si="16"/>
        <v>930</v>
      </c>
      <c r="H88" s="429">
        <f>H77+H78+H79+H80+H81+H82+H83+H84+H87</f>
        <v>42</v>
      </c>
      <c r="I88" s="429">
        <f>I77+I78+I79+I80+I81+I82+I83+I84+I87</f>
        <v>36</v>
      </c>
      <c r="J88" s="429">
        <f>J77+J78+J79+J80+J81+J82+J83+J84+J87</f>
        <v>0</v>
      </c>
      <c r="K88" s="429">
        <f>K77+K78+K79+K80+K81+K82+K83+K84+K87</f>
        <v>6</v>
      </c>
      <c r="L88" s="431">
        <f>L77+L78+L79+L80+L81+L82+L83+L84+L87</f>
        <v>888</v>
      </c>
      <c r="M88" s="432"/>
      <c r="N88" s="433">
        <f>N77+N78+N79+N80+N81+N82+N83+N84+N87</f>
        <v>0</v>
      </c>
      <c r="O88" s="433">
        <f>O77+O78+O79+O80+O81+O82+O83+O84+O87</f>
        <v>0</v>
      </c>
      <c r="P88" s="433">
        <f>P77+P78+P79+P80+P81+P82+P83+P84+P87</f>
        <v>0</v>
      </c>
      <c r="Q88" s="433">
        <f>Q77+Q78+Q79+Q80+Q81+Q82+Q83+Q85</f>
        <v>8</v>
      </c>
      <c r="R88" s="433">
        <f>R77+R78+R79+R80+R81+R82+R85</f>
        <v>2</v>
      </c>
      <c r="S88" s="433">
        <f>S79+S86</f>
        <v>8</v>
      </c>
      <c r="T88" s="433">
        <f>T79+T86</f>
        <v>0</v>
      </c>
      <c r="U88" s="433">
        <f aca="true" t="shared" si="19" ref="U88:AD88">U77+U78+U79+U80+U81+U82+U83+U84+U87</f>
        <v>4</v>
      </c>
      <c r="V88" s="433">
        <f t="shared" si="19"/>
        <v>0</v>
      </c>
      <c r="W88" s="433">
        <f t="shared" si="19"/>
        <v>0</v>
      </c>
      <c r="X88" s="433">
        <f t="shared" si="19"/>
        <v>0</v>
      </c>
      <c r="Y88" s="433">
        <f t="shared" si="19"/>
        <v>8</v>
      </c>
      <c r="Z88" s="433">
        <f t="shared" si="19"/>
        <v>0</v>
      </c>
      <c r="AA88" s="433">
        <f t="shared" si="19"/>
        <v>12</v>
      </c>
      <c r="AB88" s="433">
        <f t="shared" si="19"/>
        <v>0</v>
      </c>
      <c r="AC88" s="433">
        <f t="shared" si="19"/>
        <v>0</v>
      </c>
      <c r="AD88" s="433">
        <f t="shared" si="19"/>
        <v>0</v>
      </c>
    </row>
    <row r="89" spans="1:30" s="72" customFormat="1" ht="20.25" thickBot="1">
      <c r="A89" s="947" t="s">
        <v>202</v>
      </c>
      <c r="B89" s="948"/>
      <c r="C89" s="948"/>
      <c r="D89" s="948"/>
      <c r="E89" s="948"/>
      <c r="F89" s="948"/>
      <c r="G89" s="948"/>
      <c r="H89" s="948"/>
      <c r="I89" s="948"/>
      <c r="J89" s="948"/>
      <c r="K89" s="948"/>
      <c r="L89" s="948"/>
      <c r="M89" s="948"/>
      <c r="N89" s="1005"/>
      <c r="O89" s="1005"/>
      <c r="P89" s="1005"/>
      <c r="Q89" s="1005"/>
      <c r="R89" s="1005"/>
      <c r="S89" s="1005"/>
      <c r="T89" s="1005"/>
      <c r="U89" s="1005"/>
      <c r="V89" s="1005"/>
      <c r="W89" s="1005"/>
      <c r="X89" s="1006"/>
      <c r="Y89" s="434"/>
      <c r="Z89" s="435"/>
      <c r="AA89" s="435"/>
      <c r="AB89" s="435"/>
      <c r="AC89" s="435"/>
      <c r="AD89" s="435"/>
    </row>
    <row r="90" spans="1:30" s="68" customFormat="1" ht="32.25" thickBot="1">
      <c r="A90" s="436">
        <v>1</v>
      </c>
      <c r="B90" s="437" t="s">
        <v>118</v>
      </c>
      <c r="C90" s="438">
        <v>7</v>
      </c>
      <c r="D90" s="439"/>
      <c r="E90" s="440"/>
      <c r="F90" s="441">
        <v>3</v>
      </c>
      <c r="G90" s="442">
        <f>F90*30</f>
        <v>90</v>
      </c>
      <c r="H90" s="140">
        <v>6</v>
      </c>
      <c r="I90" s="202" t="s">
        <v>215</v>
      </c>
      <c r="J90" s="215"/>
      <c r="K90" s="202" t="s">
        <v>220</v>
      </c>
      <c r="L90" s="216">
        <f>G90-H90</f>
        <v>84</v>
      </c>
      <c r="M90" s="443"/>
      <c r="N90" s="444"/>
      <c r="O90" s="443"/>
      <c r="P90" s="444"/>
      <c r="Q90" s="443"/>
      <c r="R90" s="444"/>
      <c r="S90" s="443"/>
      <c r="T90" s="444"/>
      <c r="U90" s="443"/>
      <c r="V90" s="444"/>
      <c r="W90" s="443"/>
      <c r="X90" s="444"/>
      <c r="Y90" s="445">
        <v>4</v>
      </c>
      <c r="Z90" s="446">
        <v>2</v>
      </c>
      <c r="AA90" s="443"/>
      <c r="AB90" s="444"/>
      <c r="AC90" s="443"/>
      <c r="AD90" s="444"/>
    </row>
    <row r="91" spans="1:30" s="67" customFormat="1" ht="31.5">
      <c r="A91" s="447">
        <v>2</v>
      </c>
      <c r="B91" s="448" t="s">
        <v>119</v>
      </c>
      <c r="C91" s="249">
        <v>8</v>
      </c>
      <c r="D91" s="140"/>
      <c r="E91" s="410"/>
      <c r="F91" s="411">
        <v>3</v>
      </c>
      <c r="G91" s="396">
        <f>F91*30</f>
        <v>90</v>
      </c>
      <c r="H91" s="140">
        <v>6</v>
      </c>
      <c r="I91" s="202" t="s">
        <v>215</v>
      </c>
      <c r="J91" s="215"/>
      <c r="K91" s="202" t="s">
        <v>220</v>
      </c>
      <c r="L91" s="225">
        <f>G91-H91</f>
        <v>84</v>
      </c>
      <c r="M91" s="392"/>
      <c r="N91" s="449"/>
      <c r="O91" s="392"/>
      <c r="P91" s="449"/>
      <c r="Q91" s="392"/>
      <c r="R91" s="449"/>
      <c r="S91" s="392"/>
      <c r="T91" s="449"/>
      <c r="U91" s="392"/>
      <c r="V91" s="449"/>
      <c r="W91" s="392"/>
      <c r="X91" s="449"/>
      <c r="Y91" s="392"/>
      <c r="Z91" s="449"/>
      <c r="AA91" s="392">
        <v>4</v>
      </c>
      <c r="AB91" s="449">
        <v>2</v>
      </c>
      <c r="AC91" s="392"/>
      <c r="AD91" s="449"/>
    </row>
    <row r="92" spans="1:30" s="70" customFormat="1" ht="32.25" thickBot="1">
      <c r="A92" s="450">
        <v>3</v>
      </c>
      <c r="B92" s="451" t="s">
        <v>120</v>
      </c>
      <c r="C92" s="196"/>
      <c r="D92" s="243">
        <v>7</v>
      </c>
      <c r="E92" s="296"/>
      <c r="F92" s="452">
        <v>3</v>
      </c>
      <c r="G92" s="453">
        <f>F92*30</f>
        <v>90</v>
      </c>
      <c r="H92" s="201">
        <v>4</v>
      </c>
      <c r="I92" s="314">
        <v>4</v>
      </c>
      <c r="J92" s="201"/>
      <c r="K92" s="246">
        <f>H92-I92</f>
        <v>0</v>
      </c>
      <c r="L92" s="203">
        <f>G92-H92</f>
        <v>86</v>
      </c>
      <c r="M92" s="454"/>
      <c r="N92" s="455"/>
      <c r="O92" s="454"/>
      <c r="P92" s="455"/>
      <c r="Q92" s="454"/>
      <c r="R92" s="455"/>
      <c r="S92" s="454"/>
      <c r="T92" s="455"/>
      <c r="U92" s="454"/>
      <c r="V92" s="455"/>
      <c r="W92" s="454"/>
      <c r="X92" s="455"/>
      <c r="Y92" s="454">
        <v>4</v>
      </c>
      <c r="Z92" s="455">
        <v>0</v>
      </c>
      <c r="AA92" s="454"/>
      <c r="AB92" s="455"/>
      <c r="AC92" s="454"/>
      <c r="AD92" s="455"/>
    </row>
    <row r="93" spans="1:30" s="71" customFormat="1" ht="20.25" thickBot="1">
      <c r="A93" s="947" t="s">
        <v>203</v>
      </c>
      <c r="B93" s="948"/>
      <c r="C93" s="948"/>
      <c r="D93" s="948"/>
      <c r="E93" s="948"/>
      <c r="F93" s="948"/>
      <c r="G93" s="948"/>
      <c r="H93" s="948"/>
      <c r="I93" s="948"/>
      <c r="J93" s="948"/>
      <c r="K93" s="948"/>
      <c r="L93" s="948"/>
      <c r="M93" s="948"/>
      <c r="N93" s="1005"/>
      <c r="O93" s="1005"/>
      <c r="P93" s="1005"/>
      <c r="Q93" s="1005"/>
      <c r="R93" s="1005"/>
      <c r="S93" s="1005"/>
      <c r="T93" s="1005"/>
      <c r="U93" s="1005"/>
      <c r="V93" s="1005"/>
      <c r="W93" s="1005"/>
      <c r="X93" s="1005"/>
      <c r="Y93" s="1007"/>
      <c r="Z93" s="456"/>
      <c r="AA93" s="456"/>
      <c r="AB93" s="456"/>
      <c r="AC93" s="456"/>
      <c r="AD93" s="457"/>
    </row>
    <row r="94" spans="1:30" s="68" customFormat="1" ht="16.5" thickBot="1">
      <c r="A94" s="458"/>
      <c r="B94" s="459" t="s">
        <v>183</v>
      </c>
      <c r="C94" s="438">
        <v>7</v>
      </c>
      <c r="D94" s="439"/>
      <c r="E94" s="440"/>
      <c r="F94" s="441">
        <v>3</v>
      </c>
      <c r="G94" s="442">
        <f>F94*30</f>
        <v>90</v>
      </c>
      <c r="H94" s="140">
        <v>6</v>
      </c>
      <c r="I94" s="202" t="s">
        <v>215</v>
      </c>
      <c r="J94" s="215"/>
      <c r="K94" s="202" t="s">
        <v>220</v>
      </c>
      <c r="L94" s="216">
        <f>G94-H94</f>
        <v>84</v>
      </c>
      <c r="M94" s="443"/>
      <c r="N94" s="444"/>
      <c r="O94" s="443"/>
      <c r="P94" s="444"/>
      <c r="Q94" s="443"/>
      <c r="R94" s="444"/>
      <c r="S94" s="443"/>
      <c r="T94" s="444"/>
      <c r="U94" s="443"/>
      <c r="V94" s="444"/>
      <c r="W94" s="443"/>
      <c r="X94" s="444"/>
      <c r="Y94" s="445">
        <v>4</v>
      </c>
      <c r="Z94" s="446">
        <v>2</v>
      </c>
      <c r="AA94" s="443"/>
      <c r="AB94" s="444"/>
      <c r="AC94" s="443"/>
      <c r="AD94" s="444"/>
    </row>
    <row r="95" spans="1:30" s="67" customFormat="1" ht="15.75">
      <c r="A95" s="460"/>
      <c r="B95" s="461" t="s">
        <v>184</v>
      </c>
      <c r="C95" s="249">
        <v>8</v>
      </c>
      <c r="D95" s="140"/>
      <c r="E95" s="410"/>
      <c r="F95" s="411">
        <v>3</v>
      </c>
      <c r="G95" s="396">
        <f>F95*30</f>
        <v>90</v>
      </c>
      <c r="H95" s="140">
        <v>6</v>
      </c>
      <c r="I95" s="202" t="s">
        <v>215</v>
      </c>
      <c r="J95" s="215"/>
      <c r="K95" s="202" t="s">
        <v>220</v>
      </c>
      <c r="L95" s="225">
        <f>G95-H95</f>
        <v>84</v>
      </c>
      <c r="M95" s="392"/>
      <c r="N95" s="449"/>
      <c r="O95" s="392"/>
      <c r="P95" s="449"/>
      <c r="Q95" s="392"/>
      <c r="R95" s="449"/>
      <c r="S95" s="392"/>
      <c r="T95" s="449"/>
      <c r="U95" s="392"/>
      <c r="V95" s="449"/>
      <c r="W95" s="392"/>
      <c r="X95" s="449"/>
      <c r="Y95" s="392"/>
      <c r="Z95" s="449"/>
      <c r="AA95" s="392">
        <v>4</v>
      </c>
      <c r="AB95" s="449">
        <v>2</v>
      </c>
      <c r="AC95" s="392"/>
      <c r="AD95" s="449"/>
    </row>
    <row r="96" spans="1:30" s="70" customFormat="1" ht="16.5" thickBot="1">
      <c r="A96" s="462"/>
      <c r="B96" s="66" t="s">
        <v>185</v>
      </c>
      <c r="C96" s="196"/>
      <c r="D96" s="243">
        <v>7</v>
      </c>
      <c r="E96" s="296"/>
      <c r="F96" s="452">
        <v>3</v>
      </c>
      <c r="G96" s="453">
        <f>F96*30</f>
        <v>90</v>
      </c>
      <c r="H96" s="201">
        <v>4</v>
      </c>
      <c r="I96" s="314">
        <v>4</v>
      </c>
      <c r="J96" s="201"/>
      <c r="K96" s="246">
        <f>H96-I96</f>
        <v>0</v>
      </c>
      <c r="L96" s="203">
        <f>G96-H96</f>
        <v>86</v>
      </c>
      <c r="M96" s="454"/>
      <c r="N96" s="455"/>
      <c r="O96" s="454"/>
      <c r="P96" s="455"/>
      <c r="Q96" s="454"/>
      <c r="R96" s="455"/>
      <c r="S96" s="454"/>
      <c r="T96" s="455"/>
      <c r="U96" s="454"/>
      <c r="V96" s="455"/>
      <c r="W96" s="454"/>
      <c r="X96" s="455"/>
      <c r="Y96" s="454">
        <v>4</v>
      </c>
      <c r="Z96" s="455">
        <v>0</v>
      </c>
      <c r="AA96" s="454"/>
      <c r="AB96" s="455"/>
      <c r="AC96" s="454"/>
      <c r="AD96" s="455"/>
    </row>
    <row r="97" spans="1:30" s="71" customFormat="1" ht="20.25" thickBot="1">
      <c r="A97" s="952" t="s">
        <v>204</v>
      </c>
      <c r="B97" s="953"/>
      <c r="C97" s="953"/>
      <c r="D97" s="953"/>
      <c r="E97" s="953"/>
      <c r="F97" s="953"/>
      <c r="G97" s="953"/>
      <c r="H97" s="953"/>
      <c r="I97" s="953"/>
      <c r="J97" s="953"/>
      <c r="K97" s="953"/>
      <c r="L97" s="953"/>
      <c r="M97" s="953"/>
      <c r="N97" s="953"/>
      <c r="O97" s="953"/>
      <c r="P97" s="953"/>
      <c r="Q97" s="953"/>
      <c r="R97" s="953"/>
      <c r="S97" s="953"/>
      <c r="T97" s="953"/>
      <c r="U97" s="953"/>
      <c r="V97" s="953"/>
      <c r="W97" s="953"/>
      <c r="X97" s="953"/>
      <c r="Y97" s="954"/>
      <c r="Z97" s="456"/>
      <c r="AA97" s="456"/>
      <c r="AB97" s="456"/>
      <c r="AC97" s="456"/>
      <c r="AD97" s="457"/>
    </row>
    <row r="98" spans="1:30" s="68" customFormat="1" ht="16.5" thickBot="1">
      <c r="A98" s="458"/>
      <c r="B98" s="463" t="s">
        <v>186</v>
      </c>
      <c r="C98" s="438">
        <v>7</v>
      </c>
      <c r="D98" s="439"/>
      <c r="E98" s="440"/>
      <c r="F98" s="441">
        <v>3</v>
      </c>
      <c r="G98" s="442">
        <f>F98*30</f>
        <v>90</v>
      </c>
      <c r="H98" s="140">
        <v>6</v>
      </c>
      <c r="I98" s="202" t="s">
        <v>215</v>
      </c>
      <c r="J98" s="215"/>
      <c r="K98" s="202" t="s">
        <v>220</v>
      </c>
      <c r="L98" s="216">
        <f>G98-H98</f>
        <v>84</v>
      </c>
      <c r="M98" s="443"/>
      <c r="N98" s="444"/>
      <c r="O98" s="443"/>
      <c r="P98" s="444"/>
      <c r="Q98" s="443"/>
      <c r="R98" s="444"/>
      <c r="S98" s="443"/>
      <c r="T98" s="444"/>
      <c r="U98" s="443"/>
      <c r="V98" s="444"/>
      <c r="W98" s="443"/>
      <c r="X98" s="444"/>
      <c r="Y98" s="445">
        <v>4</v>
      </c>
      <c r="Z98" s="446">
        <v>2</v>
      </c>
      <c r="AA98" s="443"/>
      <c r="AB98" s="444"/>
      <c r="AC98" s="443"/>
      <c r="AD98" s="444"/>
    </row>
    <row r="99" spans="1:30" s="67" customFormat="1" ht="15.75">
      <c r="A99" s="460"/>
      <c r="B99" s="464" t="s">
        <v>187</v>
      </c>
      <c r="C99" s="249">
        <v>8</v>
      </c>
      <c r="D99" s="140"/>
      <c r="E99" s="410"/>
      <c r="F99" s="411">
        <v>3</v>
      </c>
      <c r="G99" s="396">
        <f>F99*30</f>
        <v>90</v>
      </c>
      <c r="H99" s="140">
        <v>6</v>
      </c>
      <c r="I99" s="202" t="s">
        <v>215</v>
      </c>
      <c r="J99" s="215"/>
      <c r="K99" s="202" t="s">
        <v>220</v>
      </c>
      <c r="L99" s="225">
        <f>G99-H99</f>
        <v>84</v>
      </c>
      <c r="M99" s="392"/>
      <c r="N99" s="449"/>
      <c r="O99" s="392"/>
      <c r="P99" s="449"/>
      <c r="Q99" s="392"/>
      <c r="R99" s="449"/>
      <c r="S99" s="392"/>
      <c r="T99" s="449"/>
      <c r="U99" s="392"/>
      <c r="V99" s="449"/>
      <c r="W99" s="392"/>
      <c r="X99" s="449"/>
      <c r="Y99" s="392"/>
      <c r="Z99" s="449"/>
      <c r="AA99" s="392">
        <v>4</v>
      </c>
      <c r="AB99" s="449">
        <v>2</v>
      </c>
      <c r="AC99" s="392"/>
      <c r="AD99" s="449"/>
    </row>
    <row r="100" spans="1:30" s="70" customFormat="1" ht="16.5" thickBot="1">
      <c r="A100" s="462"/>
      <c r="B100" s="465" t="s">
        <v>163</v>
      </c>
      <c r="C100" s="196"/>
      <c r="D100" s="243">
        <v>7</v>
      </c>
      <c r="E100" s="296"/>
      <c r="F100" s="452">
        <v>3</v>
      </c>
      <c r="G100" s="453">
        <f>F100*30</f>
        <v>90</v>
      </c>
      <c r="H100" s="201">
        <v>4</v>
      </c>
      <c r="I100" s="314">
        <v>4</v>
      </c>
      <c r="J100" s="201"/>
      <c r="K100" s="246">
        <f>H100-I100</f>
        <v>0</v>
      </c>
      <c r="L100" s="203">
        <f>G100-H100</f>
        <v>86</v>
      </c>
      <c r="M100" s="454"/>
      <c r="N100" s="455"/>
      <c r="O100" s="454"/>
      <c r="P100" s="455"/>
      <c r="Q100" s="454"/>
      <c r="R100" s="455"/>
      <c r="S100" s="454"/>
      <c r="T100" s="455"/>
      <c r="U100" s="454"/>
      <c r="V100" s="455"/>
      <c r="W100" s="454"/>
      <c r="X100" s="455"/>
      <c r="Y100" s="454">
        <v>4</v>
      </c>
      <c r="Z100" s="455">
        <v>0</v>
      </c>
      <c r="AA100" s="454"/>
      <c r="AB100" s="455"/>
      <c r="AC100" s="454"/>
      <c r="AD100" s="455"/>
    </row>
    <row r="101" spans="1:30" s="71" customFormat="1" ht="16.5" thickBot="1">
      <c r="A101" s="427"/>
      <c r="B101" s="466" t="s">
        <v>189</v>
      </c>
      <c r="C101" s="153"/>
      <c r="D101" s="153"/>
      <c r="E101" s="153"/>
      <c r="F101" s="429">
        <f>F98+F99+F100</f>
        <v>9</v>
      </c>
      <c r="G101" s="467">
        <f>G98+G99+G100</f>
        <v>270</v>
      </c>
      <c r="H101" s="429">
        <f>H98+H99+H100</f>
        <v>16</v>
      </c>
      <c r="I101" s="429">
        <f>4+4+I100</f>
        <v>12</v>
      </c>
      <c r="J101" s="429"/>
      <c r="K101" s="429">
        <f>2+2+K100</f>
        <v>4</v>
      </c>
      <c r="L101" s="429">
        <f>L98+L99+L100</f>
        <v>254</v>
      </c>
      <c r="M101" s="468"/>
      <c r="N101" s="468"/>
      <c r="O101" s="468"/>
      <c r="P101" s="468"/>
      <c r="Q101" s="468"/>
      <c r="R101" s="468"/>
      <c r="S101" s="468"/>
      <c r="T101" s="468"/>
      <c r="U101" s="468"/>
      <c r="V101" s="468"/>
      <c r="W101" s="468"/>
      <c r="X101" s="468"/>
      <c r="Y101" s="469">
        <f>Y98+Y100</f>
        <v>8</v>
      </c>
      <c r="Z101" s="469">
        <f>Z98+Z99+Z100</f>
        <v>2</v>
      </c>
      <c r="AA101" s="469">
        <f>AA98+AA99+AA100</f>
        <v>4</v>
      </c>
      <c r="AB101" s="469">
        <f>AB98+AB99+AB100</f>
        <v>2</v>
      </c>
      <c r="AC101" s="468"/>
      <c r="AD101" s="468"/>
    </row>
    <row r="102" spans="1:30" s="71" customFormat="1" ht="16.5" thickBot="1">
      <c r="A102" s="427"/>
      <c r="B102" s="466" t="s">
        <v>188</v>
      </c>
      <c r="C102" s="153"/>
      <c r="D102" s="153"/>
      <c r="E102" s="153"/>
      <c r="F102" s="429">
        <f>F88+F101</f>
        <v>40</v>
      </c>
      <c r="G102" s="467">
        <f>G88+G101</f>
        <v>1200</v>
      </c>
      <c r="H102" s="429">
        <f>H88+H101</f>
        <v>58</v>
      </c>
      <c r="I102" s="429">
        <f>I88+I101</f>
        <v>48</v>
      </c>
      <c r="J102" s="429"/>
      <c r="K102" s="429">
        <f>K88+K101</f>
        <v>10</v>
      </c>
      <c r="L102" s="429">
        <f>L88+L101</f>
        <v>1142</v>
      </c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8">
        <f>Y88+Y101</f>
        <v>16</v>
      </c>
      <c r="Z102" s="468">
        <f>Z88+Z101</f>
        <v>2</v>
      </c>
      <c r="AA102" s="468">
        <f>AA88+AA101</f>
        <v>16</v>
      </c>
      <c r="AB102" s="468">
        <f>AB88+AB101</f>
        <v>2</v>
      </c>
      <c r="AC102" s="468"/>
      <c r="AD102" s="468"/>
    </row>
    <row r="103" spans="1:30" s="53" customFormat="1" ht="19.5" thickBot="1">
      <c r="A103" s="470"/>
      <c r="B103" s="471"/>
      <c r="C103" s="310"/>
      <c r="D103" s="310"/>
      <c r="E103" s="310"/>
      <c r="F103" s="472"/>
      <c r="G103" s="472"/>
      <c r="H103" s="472"/>
      <c r="I103" s="472"/>
      <c r="J103" s="472"/>
      <c r="K103" s="472"/>
      <c r="L103" s="473"/>
      <c r="M103" s="474"/>
      <c r="N103" s="475"/>
      <c r="O103" s="474"/>
      <c r="P103" s="475"/>
      <c r="Q103" s="474"/>
      <c r="R103" s="475"/>
      <c r="S103" s="474"/>
      <c r="T103" s="475"/>
      <c r="U103" s="474"/>
      <c r="V103" s="475"/>
      <c r="W103" s="474"/>
      <c r="X103" s="475"/>
      <c r="Y103" s="474"/>
      <c r="Z103" s="475"/>
      <c r="AA103" s="474"/>
      <c r="AB103" s="475"/>
      <c r="AC103" s="474"/>
      <c r="AD103" s="475"/>
    </row>
    <row r="104" spans="1:30" s="53" customFormat="1" ht="16.5" thickBot="1">
      <c r="A104" s="955" t="s">
        <v>221</v>
      </c>
      <c r="B104" s="956"/>
      <c r="C104" s="956"/>
      <c r="D104" s="956"/>
      <c r="E104" s="956"/>
      <c r="F104" s="956"/>
      <c r="G104" s="956"/>
      <c r="H104" s="956"/>
      <c r="I104" s="956"/>
      <c r="J104" s="956"/>
      <c r="K104" s="956"/>
      <c r="L104" s="956"/>
      <c r="M104" s="957"/>
      <c r="N104" s="957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956"/>
    </row>
    <row r="105" spans="1:30" s="53" customFormat="1" ht="16.5" thickBot="1">
      <c r="A105" s="476">
        <v>1</v>
      </c>
      <c r="B105" s="477" t="s">
        <v>22</v>
      </c>
      <c r="C105" s="478"/>
      <c r="D105" s="479">
        <v>9</v>
      </c>
      <c r="E105" s="479"/>
      <c r="F105" s="325">
        <v>16.5</v>
      </c>
      <c r="G105" s="325">
        <f>F105*30</f>
        <v>495</v>
      </c>
      <c r="H105" s="480"/>
      <c r="I105" s="481"/>
      <c r="J105" s="481"/>
      <c r="K105" s="481"/>
      <c r="L105" s="482"/>
      <c r="M105" s="397"/>
      <c r="N105" s="483"/>
      <c r="O105" s="484"/>
      <c r="P105" s="485"/>
      <c r="Q105" s="484"/>
      <c r="R105" s="485"/>
      <c r="S105" s="484"/>
      <c r="T105" s="485"/>
      <c r="U105" s="484"/>
      <c r="V105" s="485"/>
      <c r="W105" s="484"/>
      <c r="X105" s="485"/>
      <c r="Y105" s="484"/>
      <c r="Z105" s="485"/>
      <c r="AA105" s="484"/>
      <c r="AB105" s="485"/>
      <c r="AC105" s="484"/>
      <c r="AD105" s="485"/>
    </row>
    <row r="106" spans="1:30" s="53" customFormat="1" ht="16.5" thickBot="1">
      <c r="A106" s="486">
        <v>2</v>
      </c>
      <c r="B106" s="487" t="s">
        <v>138</v>
      </c>
      <c r="C106" s="488">
        <v>9</v>
      </c>
      <c r="D106" s="382"/>
      <c r="E106" s="382"/>
      <c r="F106" s="594">
        <v>3</v>
      </c>
      <c r="G106" s="325">
        <f>F106*30</f>
        <v>90</v>
      </c>
      <c r="H106" s="480"/>
      <c r="I106" s="481"/>
      <c r="J106" s="481"/>
      <c r="K106" s="481"/>
      <c r="L106" s="482"/>
      <c r="M106" s="397"/>
      <c r="N106" s="489"/>
      <c r="O106" s="397"/>
      <c r="P106" s="489"/>
      <c r="Q106" s="397"/>
      <c r="R106" s="489"/>
      <c r="S106" s="397"/>
      <c r="T106" s="489"/>
      <c r="U106" s="397"/>
      <c r="V106" s="489"/>
      <c r="W106" s="397"/>
      <c r="X106" s="489"/>
      <c r="Y106" s="397"/>
      <c r="Z106" s="489"/>
      <c r="AA106" s="397"/>
      <c r="AB106" s="489"/>
      <c r="AC106" s="397"/>
      <c r="AD106" s="489"/>
    </row>
    <row r="107" spans="1:30" s="53" customFormat="1" ht="16.5" thickBot="1">
      <c r="A107" s="490"/>
      <c r="B107" s="491" t="s">
        <v>116</v>
      </c>
      <c r="C107" s="492"/>
      <c r="D107" s="493"/>
      <c r="E107" s="493"/>
      <c r="F107" s="346">
        <f>F105+F106</f>
        <v>19.5</v>
      </c>
      <c r="G107" s="494">
        <f>F107*30</f>
        <v>585</v>
      </c>
      <c r="H107" s="429"/>
      <c r="I107" s="429"/>
      <c r="J107" s="429"/>
      <c r="K107" s="429"/>
      <c r="L107" s="431">
        <f>SUM(L105)</f>
        <v>0</v>
      </c>
      <c r="M107" s="495">
        <f>M105</f>
        <v>0</v>
      </c>
      <c r="N107" s="495">
        <f aca="true" t="shared" si="20" ref="N107:AD107">N105</f>
        <v>0</v>
      </c>
      <c r="O107" s="495">
        <f t="shared" si="20"/>
        <v>0</v>
      </c>
      <c r="P107" s="495">
        <f t="shared" si="20"/>
        <v>0</v>
      </c>
      <c r="Q107" s="495">
        <f t="shared" si="20"/>
        <v>0</v>
      </c>
      <c r="R107" s="495">
        <f t="shared" si="20"/>
        <v>0</v>
      </c>
      <c r="S107" s="495">
        <f t="shared" si="20"/>
        <v>0</v>
      </c>
      <c r="T107" s="495">
        <f t="shared" si="20"/>
        <v>0</v>
      </c>
      <c r="U107" s="495">
        <f t="shared" si="20"/>
        <v>0</v>
      </c>
      <c r="V107" s="495">
        <f t="shared" si="20"/>
        <v>0</v>
      </c>
      <c r="W107" s="495">
        <f t="shared" si="20"/>
        <v>0</v>
      </c>
      <c r="X107" s="495">
        <f t="shared" si="20"/>
        <v>0</v>
      </c>
      <c r="Y107" s="495">
        <f t="shared" si="20"/>
        <v>0</v>
      </c>
      <c r="Z107" s="495">
        <f t="shared" si="20"/>
        <v>0</v>
      </c>
      <c r="AA107" s="495">
        <f t="shared" si="20"/>
        <v>0</v>
      </c>
      <c r="AB107" s="495">
        <f t="shared" si="20"/>
        <v>0</v>
      </c>
      <c r="AC107" s="495">
        <f t="shared" si="20"/>
        <v>0</v>
      </c>
      <c r="AD107" s="495">
        <f t="shared" si="20"/>
        <v>0</v>
      </c>
    </row>
    <row r="108" spans="1:30" s="53" customFormat="1" ht="16.5" thickBot="1">
      <c r="A108" s="490"/>
      <c r="B108" s="496" t="s">
        <v>123</v>
      </c>
      <c r="C108" s="492"/>
      <c r="D108" s="493"/>
      <c r="E108" s="493"/>
      <c r="F108" s="346">
        <f>F107</f>
        <v>19.5</v>
      </c>
      <c r="G108" s="494">
        <f>F108*30</f>
        <v>585</v>
      </c>
      <c r="H108" s="429"/>
      <c r="I108" s="429"/>
      <c r="J108" s="429"/>
      <c r="K108" s="429"/>
      <c r="L108" s="431"/>
      <c r="M108" s="497">
        <f>M88+M107</f>
        <v>0</v>
      </c>
      <c r="N108" s="497">
        <f>N88+N107</f>
        <v>0</v>
      </c>
      <c r="O108" s="497">
        <f>O88+O107</f>
        <v>0</v>
      </c>
      <c r="P108" s="497">
        <f>P88+P107</f>
        <v>0</v>
      </c>
      <c r="Q108" s="497">
        <v>0</v>
      </c>
      <c r="R108" s="497">
        <v>0</v>
      </c>
      <c r="S108" s="497">
        <v>0</v>
      </c>
      <c r="T108" s="497">
        <v>0</v>
      </c>
      <c r="U108" s="497">
        <v>0</v>
      </c>
      <c r="V108" s="497">
        <f>V88+V107</f>
        <v>0</v>
      </c>
      <c r="W108" s="497">
        <v>0</v>
      </c>
      <c r="X108" s="497">
        <v>0</v>
      </c>
      <c r="Y108" s="497">
        <v>0</v>
      </c>
      <c r="Z108" s="497">
        <v>0</v>
      </c>
      <c r="AA108" s="497">
        <v>0</v>
      </c>
      <c r="AB108" s="497">
        <v>0</v>
      </c>
      <c r="AC108" s="497">
        <f>AC88+AC107</f>
        <v>0</v>
      </c>
      <c r="AD108" s="497">
        <f>AD88+AD107</f>
        <v>0</v>
      </c>
    </row>
    <row r="109" spans="1:30" s="58" customFormat="1" ht="19.5" thickBot="1">
      <c r="A109" s="427"/>
      <c r="B109" s="498" t="s">
        <v>124</v>
      </c>
      <c r="C109" s="428"/>
      <c r="D109" s="153"/>
      <c r="E109" s="153"/>
      <c r="F109" s="429">
        <f aca="true" t="shared" si="21" ref="F109:L109">F102+F108+F74</f>
        <v>237.5</v>
      </c>
      <c r="G109" s="429">
        <f t="shared" si="21"/>
        <v>7155</v>
      </c>
      <c r="H109" s="429">
        <f>H102+H108+H74</f>
        <v>410</v>
      </c>
      <c r="I109" s="429">
        <f t="shared" si="21"/>
        <v>306</v>
      </c>
      <c r="J109" s="429">
        <f t="shared" si="21"/>
        <v>12</v>
      </c>
      <c r="K109" s="429">
        <f>K102+K108+K74</f>
        <v>92</v>
      </c>
      <c r="L109" s="429">
        <f t="shared" si="21"/>
        <v>6160</v>
      </c>
      <c r="M109" s="499">
        <f>M19+M32+M108</f>
        <v>36</v>
      </c>
      <c r="N109" s="499">
        <f>N19+N32+N108</f>
        <v>4</v>
      </c>
      <c r="O109" s="499">
        <f>O19+O32+O108</f>
        <v>40</v>
      </c>
      <c r="P109" s="499">
        <f>P19+P32+P108</f>
        <v>4</v>
      </c>
      <c r="Q109" s="499">
        <v>40</v>
      </c>
      <c r="R109" s="499">
        <v>18</v>
      </c>
      <c r="S109" s="499">
        <v>40</v>
      </c>
      <c r="T109" s="499">
        <v>28</v>
      </c>
      <c r="U109" s="499">
        <v>56</v>
      </c>
      <c r="V109" s="499">
        <v>22</v>
      </c>
      <c r="W109" s="499">
        <f>W74+W88</f>
        <v>52</v>
      </c>
      <c r="X109" s="499">
        <f>X74+X88</f>
        <v>4</v>
      </c>
      <c r="Y109" s="499">
        <v>58</v>
      </c>
      <c r="Z109" s="499">
        <f>Z74+Z88</f>
        <v>4</v>
      </c>
      <c r="AA109" s="499">
        <f>AA74+AA88</f>
        <v>44</v>
      </c>
      <c r="AB109" s="499">
        <f>AB19+AB32+AB108</f>
        <v>0</v>
      </c>
      <c r="AC109" s="499">
        <f>AC19+AC32+AC108</f>
        <v>0</v>
      </c>
      <c r="AD109" s="499">
        <f>AD19+AD32+AD108</f>
        <v>0</v>
      </c>
    </row>
    <row r="110" spans="1:30" s="94" customFormat="1" ht="16.5" thickBot="1">
      <c r="A110" s="1008" t="s">
        <v>242</v>
      </c>
      <c r="B110" s="1008"/>
      <c r="C110" s="1008"/>
      <c r="D110" s="1008"/>
      <c r="E110" s="1008"/>
      <c r="F110" s="1008"/>
      <c r="G110" s="1008"/>
      <c r="H110" s="1008"/>
      <c r="I110" s="1008"/>
      <c r="J110" s="1008"/>
      <c r="K110" s="1008"/>
      <c r="L110" s="1009"/>
      <c r="M110" s="500">
        <f>M109</f>
        <v>36</v>
      </c>
      <c r="N110" s="500">
        <f aca="true" t="shared" si="22" ref="N110:AD110">N109</f>
        <v>4</v>
      </c>
      <c r="O110" s="500">
        <f t="shared" si="22"/>
        <v>40</v>
      </c>
      <c r="P110" s="500">
        <f t="shared" si="22"/>
        <v>4</v>
      </c>
      <c r="Q110" s="500">
        <f t="shared" si="22"/>
        <v>40</v>
      </c>
      <c r="R110" s="500">
        <f t="shared" si="22"/>
        <v>18</v>
      </c>
      <c r="S110" s="500">
        <f t="shared" si="22"/>
        <v>40</v>
      </c>
      <c r="T110" s="500">
        <f t="shared" si="22"/>
        <v>28</v>
      </c>
      <c r="U110" s="500">
        <f t="shared" si="22"/>
        <v>56</v>
      </c>
      <c r="V110" s="500">
        <f t="shared" si="22"/>
        <v>22</v>
      </c>
      <c r="W110" s="500">
        <f t="shared" si="22"/>
        <v>52</v>
      </c>
      <c r="X110" s="500">
        <f t="shared" si="22"/>
        <v>4</v>
      </c>
      <c r="Y110" s="500">
        <f t="shared" si="22"/>
        <v>58</v>
      </c>
      <c r="Z110" s="500">
        <f t="shared" si="22"/>
        <v>4</v>
      </c>
      <c r="AA110" s="500">
        <f t="shared" si="22"/>
        <v>44</v>
      </c>
      <c r="AB110" s="500">
        <f t="shared" si="22"/>
        <v>0</v>
      </c>
      <c r="AC110" s="500">
        <f t="shared" si="22"/>
        <v>0</v>
      </c>
      <c r="AD110" s="500">
        <f t="shared" si="22"/>
        <v>0</v>
      </c>
    </row>
    <row r="111" spans="1:30" s="94" customFormat="1" ht="16.5" thickBot="1">
      <c r="A111" s="1010" t="s">
        <v>125</v>
      </c>
      <c r="B111" s="1010"/>
      <c r="C111" s="1010"/>
      <c r="D111" s="1010"/>
      <c r="E111" s="1010"/>
      <c r="F111" s="1010"/>
      <c r="G111" s="1010"/>
      <c r="H111" s="1010"/>
      <c r="I111" s="1010"/>
      <c r="J111" s="1010"/>
      <c r="K111" s="1010"/>
      <c r="L111" s="1011"/>
      <c r="M111" s="1012">
        <f>COUNTIF($C10:$C91,1)</f>
        <v>2</v>
      </c>
      <c r="N111" s="1013"/>
      <c r="O111" s="1012">
        <f>COUNTIF($C10:$C91,2)</f>
        <v>4</v>
      </c>
      <c r="P111" s="1013"/>
      <c r="Q111" s="1012">
        <f>COUNTIF($C10:$C91,3)</f>
        <v>5</v>
      </c>
      <c r="R111" s="1013"/>
      <c r="S111" s="1012">
        <f>COUNTIF($C10:$C91,4)</f>
        <v>4</v>
      </c>
      <c r="T111" s="1013"/>
      <c r="U111" s="1012">
        <f>COUNTIF($C10:$C91,5)</f>
        <v>5</v>
      </c>
      <c r="V111" s="1013"/>
      <c r="W111" s="1012">
        <f>COUNTIF($C10:$C91,6)</f>
        <v>3</v>
      </c>
      <c r="X111" s="1013"/>
      <c r="Y111" s="1012">
        <f>COUNTIF($C10:$C91,7)</f>
        <v>3</v>
      </c>
      <c r="Z111" s="1013"/>
      <c r="AA111" s="1012">
        <f>COUNTIF($C10:$C92,8)</f>
        <v>3</v>
      </c>
      <c r="AB111" s="1013"/>
      <c r="AC111" s="501"/>
      <c r="AD111" s="502"/>
    </row>
    <row r="112" spans="1:30" s="94" customFormat="1" ht="16.5" thickBot="1">
      <c r="A112" s="1010" t="s">
        <v>126</v>
      </c>
      <c r="B112" s="1010"/>
      <c r="C112" s="1010"/>
      <c r="D112" s="1010"/>
      <c r="E112" s="1010"/>
      <c r="F112" s="1010"/>
      <c r="G112" s="1010"/>
      <c r="H112" s="1010"/>
      <c r="I112" s="1010"/>
      <c r="J112" s="1010"/>
      <c r="K112" s="1010"/>
      <c r="L112" s="1011"/>
      <c r="M112" s="1012">
        <f>COUNTIF($D10:$D92,1)</f>
        <v>2</v>
      </c>
      <c r="N112" s="1013"/>
      <c r="O112" s="1012">
        <f>COUNTIF($D10:$D92,2)</f>
        <v>0</v>
      </c>
      <c r="P112" s="1013"/>
      <c r="Q112" s="1012">
        <f>COUNTIF($D10:$D92,3)</f>
        <v>2</v>
      </c>
      <c r="R112" s="1013"/>
      <c r="S112" s="1012">
        <f>COUNTIF($D10:$D92,4)</f>
        <v>3</v>
      </c>
      <c r="T112" s="1013"/>
      <c r="U112" s="1012">
        <f>COUNTIF($D10:$D92,5)</f>
        <v>3</v>
      </c>
      <c r="V112" s="1013"/>
      <c r="W112" s="1012">
        <f>COUNTIF($D10:$D92,6)</f>
        <v>3</v>
      </c>
      <c r="X112" s="1013"/>
      <c r="Y112" s="1012">
        <f>COUNTIF($D10:$D92,7)</f>
        <v>6</v>
      </c>
      <c r="Z112" s="1013"/>
      <c r="AA112" s="1012">
        <f>COUNTIF($D10:$D92,8)</f>
        <v>5</v>
      </c>
      <c r="AB112" s="1013"/>
      <c r="AC112" s="503"/>
      <c r="AD112" s="504"/>
    </row>
    <row r="113" spans="1:30" s="94" customFormat="1" ht="15.75">
      <c r="A113" s="1010" t="s">
        <v>127</v>
      </c>
      <c r="B113" s="1010"/>
      <c r="C113" s="1010"/>
      <c r="D113" s="1010"/>
      <c r="E113" s="1010"/>
      <c r="F113" s="1010"/>
      <c r="G113" s="1010"/>
      <c r="H113" s="1010"/>
      <c r="I113" s="1010"/>
      <c r="J113" s="1010"/>
      <c r="K113" s="1010"/>
      <c r="L113" s="1011"/>
      <c r="M113" s="1012">
        <f>COUNTIF($E10:$E91,1)</f>
        <v>0</v>
      </c>
      <c r="N113" s="1013"/>
      <c r="O113" s="1012">
        <f>COUNTIF($E10:$E91,2)</f>
        <v>0</v>
      </c>
      <c r="P113" s="1013"/>
      <c r="Q113" s="1012">
        <f>COUNTIF($E10:$E91,3)</f>
        <v>0</v>
      </c>
      <c r="R113" s="1013"/>
      <c r="S113" s="1012">
        <f>COUNTIF($E10:$E92,4)</f>
        <v>1</v>
      </c>
      <c r="T113" s="1013"/>
      <c r="U113" s="1012">
        <f>COUNTIF($E10:$E92,5)</f>
        <v>0</v>
      </c>
      <c r="V113" s="1013"/>
      <c r="W113" s="1012">
        <f>COUNTIF($E10:$E92,6)</f>
        <v>2</v>
      </c>
      <c r="X113" s="1013"/>
      <c r="Y113" s="1012">
        <f>COUNTIF($E10:$E91,7)</f>
        <v>1</v>
      </c>
      <c r="Z113" s="1013"/>
      <c r="AA113" s="1012">
        <f>COUNTIF($E10:$E92,8)</f>
        <v>2</v>
      </c>
      <c r="AB113" s="1013"/>
      <c r="AC113" s="503"/>
      <c r="AD113" s="504"/>
    </row>
    <row r="114" spans="1:30" s="94" customFormat="1" ht="16.5" thickBot="1">
      <c r="A114" s="1019" t="s">
        <v>128</v>
      </c>
      <c r="B114" s="1019"/>
      <c r="C114" s="1019"/>
      <c r="D114" s="1019"/>
      <c r="E114" s="1019"/>
      <c r="F114" s="1019"/>
      <c r="G114" s="1019"/>
      <c r="H114" s="1019"/>
      <c r="I114" s="1019"/>
      <c r="J114" s="1019"/>
      <c r="K114" s="1019"/>
      <c r="L114" s="1020"/>
      <c r="M114" s="1021"/>
      <c r="N114" s="1022"/>
      <c r="O114" s="505"/>
      <c r="P114" s="206"/>
      <c r="Q114" s="505"/>
      <c r="R114" s="206"/>
      <c r="S114" s="505"/>
      <c r="T114" s="206"/>
      <c r="U114" s="505"/>
      <c r="V114" s="206"/>
      <c r="W114" s="505"/>
      <c r="X114" s="206"/>
      <c r="Y114" s="505"/>
      <c r="Z114" s="206"/>
      <c r="AA114" s="505"/>
      <c r="AB114" s="206"/>
      <c r="AC114" s="506"/>
      <c r="AD114" s="507"/>
    </row>
    <row r="115" spans="1:30" s="94" customFormat="1" ht="19.5" customHeight="1">
      <c r="A115" s="1023" t="s">
        <v>129</v>
      </c>
      <c r="B115" s="1023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 t="s">
        <v>255</v>
      </c>
      <c r="N115" s="1014"/>
      <c r="O115" s="1014"/>
      <c r="P115" s="1014"/>
      <c r="Q115" s="1014" t="s">
        <v>255</v>
      </c>
      <c r="R115" s="1014"/>
      <c r="S115" s="1014"/>
      <c r="T115" s="1014"/>
      <c r="U115" s="1014" t="s">
        <v>256</v>
      </c>
      <c r="V115" s="1014"/>
      <c r="W115" s="1014"/>
      <c r="X115" s="1014"/>
      <c r="Y115" s="1014" t="s">
        <v>256</v>
      </c>
      <c r="Z115" s="1014"/>
      <c r="AA115" s="1014"/>
      <c r="AB115" s="1015"/>
      <c r="AC115" s="508"/>
      <c r="AD115" s="509"/>
    </row>
    <row r="116" spans="2:30" ht="20.25" customHeight="1">
      <c r="B116" s="511"/>
      <c r="C116" s="512"/>
      <c r="D116" s="512"/>
      <c r="E116" s="513"/>
      <c r="F116" s="513"/>
      <c r="G116" s="513"/>
      <c r="H116" s="513"/>
      <c r="I116" s="512"/>
      <c r="J116" s="512"/>
      <c r="K116" s="512"/>
      <c r="L116" s="514"/>
      <c r="M116" s="514"/>
      <c r="N116" s="514"/>
      <c r="O116" s="514"/>
      <c r="P116" s="514"/>
      <c r="Q116" s="514"/>
      <c r="R116" s="514"/>
      <c r="S116" s="514"/>
      <c r="T116" s="514"/>
      <c r="U116" s="514"/>
      <c r="V116" s="514"/>
      <c r="W116" s="514"/>
      <c r="X116" s="514"/>
      <c r="Y116" s="514"/>
      <c r="Z116" s="514"/>
      <c r="AA116" s="514"/>
      <c r="AB116" s="514"/>
      <c r="AC116" s="514"/>
      <c r="AD116" s="514"/>
    </row>
    <row r="117" spans="2:30" ht="18">
      <c r="B117" s="511"/>
      <c r="C117" s="512"/>
      <c r="D117" s="512"/>
      <c r="E117" s="513"/>
      <c r="F117" s="513"/>
      <c r="G117" s="513"/>
      <c r="H117" s="513"/>
      <c r="I117" s="512"/>
      <c r="J117" s="512"/>
      <c r="K117" s="512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4"/>
      <c r="AD117" s="514"/>
    </row>
    <row r="118" spans="2:30" ht="15.75">
      <c r="B118" s="538"/>
      <c r="C118" s="538"/>
      <c r="D118" s="923"/>
      <c r="E118" s="1016"/>
      <c r="F118" s="1016"/>
      <c r="G118" s="538"/>
      <c r="H118" s="923"/>
      <c r="I118" s="1016"/>
      <c r="J118" s="1016"/>
      <c r="K118" s="512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4"/>
      <c r="W118" s="514"/>
      <c r="X118" s="514"/>
      <c r="Y118" s="514"/>
      <c r="Z118" s="514"/>
      <c r="AA118" s="514"/>
      <c r="AB118" s="514"/>
      <c r="AC118" s="514"/>
      <c r="AD118" s="514"/>
    </row>
    <row r="119" spans="2:30" ht="18.75">
      <c r="B119" s="515" t="s">
        <v>176</v>
      </c>
      <c r="C119" s="539"/>
      <c r="D119" s="539" t="s">
        <v>177</v>
      </c>
      <c r="E119" s="539"/>
      <c r="F119" s="539"/>
      <c r="G119" s="516" t="e">
        <f>F11+F12+#REF!+F21+F23+F24+F27+F28+F30+F31+#REF!</f>
        <v>#REF!</v>
      </c>
      <c r="H119" s="538"/>
      <c r="I119" s="538"/>
      <c r="J119" s="538"/>
      <c r="K119" s="512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4"/>
      <c r="AD119" s="514"/>
    </row>
    <row r="120" spans="2:30" ht="15.75">
      <c r="B120" s="539"/>
      <c r="C120" s="539"/>
      <c r="D120" s="1017"/>
      <c r="E120" s="1018"/>
      <c r="F120" s="1018"/>
      <c r="G120" s="517"/>
      <c r="H120" s="923"/>
      <c r="I120" s="1016"/>
      <c r="J120" s="1016"/>
      <c r="K120" s="512"/>
      <c r="L120" s="514"/>
      <c r="M120" s="514"/>
      <c r="N120" s="514"/>
      <c r="O120" s="514"/>
      <c r="P120" s="514"/>
      <c r="Q120" s="514"/>
      <c r="R120" s="514"/>
      <c r="S120" s="514"/>
      <c r="T120" s="514"/>
      <c r="U120" s="514"/>
      <c r="V120" s="514"/>
      <c r="W120" s="514"/>
      <c r="X120" s="514"/>
      <c r="Y120" s="514"/>
      <c r="Z120" s="514"/>
      <c r="AA120" s="514"/>
      <c r="AB120" s="514"/>
      <c r="AC120" s="514"/>
      <c r="AD120" s="514"/>
    </row>
    <row r="121" spans="1:31" ht="30">
      <c r="A121" s="518"/>
      <c r="B121" s="519"/>
      <c r="C121" s="520"/>
      <c r="D121" s="521" t="s">
        <v>71</v>
      </c>
      <c r="E121" s="521"/>
      <c r="F121" s="522"/>
      <c r="G121" s="523" t="e">
        <f>F13+#REF!+F26+F35+F36+F39+F64+F66+F69+F79+F82+F85+F86</f>
        <v>#REF!</v>
      </c>
      <c r="H121" s="513"/>
      <c r="I121" s="512"/>
      <c r="J121" s="512"/>
      <c r="K121" s="512"/>
      <c r="L121" s="512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  <c r="AE121" s="59"/>
    </row>
    <row r="122" spans="2:30" ht="18">
      <c r="B122" s="520"/>
      <c r="C122" s="521"/>
      <c r="D122" s="521"/>
      <c r="E122" s="522"/>
      <c r="F122" s="522"/>
      <c r="G122" s="521"/>
      <c r="H122" s="513"/>
      <c r="I122" s="512"/>
      <c r="J122" s="512"/>
      <c r="K122" s="512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4"/>
      <c r="AB122" s="514"/>
      <c r="AC122" s="514"/>
      <c r="AD122" s="514"/>
    </row>
    <row r="123" spans="2:30" ht="30">
      <c r="B123" s="520"/>
      <c r="C123" s="521"/>
      <c r="D123" s="521" t="s">
        <v>72</v>
      </c>
      <c r="E123" s="522"/>
      <c r="F123" s="522"/>
      <c r="G123" s="523" t="e">
        <f>F67+F16+F34+F40+F42+F43+F45+F47+F58+#REF!+#REF!+F63+F68+F70+F71+F72+F87</f>
        <v>#REF!</v>
      </c>
      <c r="H123" s="513"/>
      <c r="I123" s="512"/>
      <c r="J123" s="512"/>
      <c r="K123" s="512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</row>
    <row r="124" spans="2:29" ht="18">
      <c r="B124" s="520"/>
      <c r="C124" s="521"/>
      <c r="D124" s="521"/>
      <c r="E124" s="522"/>
      <c r="F124" s="522"/>
      <c r="G124" s="521"/>
      <c r="H124" s="513"/>
      <c r="I124" s="512"/>
      <c r="J124" s="512"/>
      <c r="K124" s="512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</row>
    <row r="125" spans="2:7" ht="30">
      <c r="B125" s="524"/>
      <c r="C125" s="525"/>
      <c r="D125" s="526" t="s">
        <v>73</v>
      </c>
      <c r="E125" s="525"/>
      <c r="F125" s="525"/>
      <c r="G125" s="527">
        <f>F15+F37+F48+F50+F51+F52+F53+F54+F56+F57+F59+F77+F78+F80+F81+F83+F105</f>
        <v>67.5</v>
      </c>
    </row>
    <row r="126" spans="2:7" ht="18">
      <c r="B126" s="524"/>
      <c r="C126" s="525"/>
      <c r="D126" s="526"/>
      <c r="E126" s="525"/>
      <c r="F126" s="525"/>
      <c r="G126" s="528"/>
    </row>
    <row r="127" spans="2:7" ht="18">
      <c r="B127" s="524"/>
      <c r="C127" s="525"/>
      <c r="D127" s="526"/>
      <c r="E127" s="525"/>
      <c r="F127" s="525"/>
      <c r="G127" s="529"/>
    </row>
    <row r="128" spans="2:7" ht="18">
      <c r="B128" s="524"/>
      <c r="C128" s="525"/>
      <c r="D128" s="526"/>
      <c r="E128" s="525"/>
      <c r="F128" s="525"/>
      <c r="G128" s="528"/>
    </row>
    <row r="129" spans="2:7" ht="18">
      <c r="B129" s="524"/>
      <c r="C129" s="525"/>
      <c r="D129" s="526"/>
      <c r="E129" s="525"/>
      <c r="F129" s="525"/>
      <c r="G129" s="527" t="e">
        <f>G119+G121+G123+G125+G127</f>
        <v>#REF!</v>
      </c>
    </row>
    <row r="130" spans="2:7" ht="18">
      <c r="B130" s="524"/>
      <c r="C130" s="525"/>
      <c r="D130" s="526"/>
      <c r="E130" s="525"/>
      <c r="F130" s="525"/>
      <c r="G130" s="530"/>
    </row>
    <row r="131" spans="2:7" ht="18">
      <c r="B131" s="524"/>
      <c r="C131" s="525"/>
      <c r="D131" s="526"/>
      <c r="E131" s="525"/>
      <c r="F131" s="525"/>
      <c r="G131" s="530"/>
    </row>
    <row r="132" spans="2:7" ht="18">
      <c r="B132" s="524"/>
      <c r="C132" s="525"/>
      <c r="D132" s="526"/>
      <c r="E132" s="525"/>
      <c r="F132" s="525"/>
      <c r="G132" s="530"/>
    </row>
  </sheetData>
  <sheetProtection/>
  <mergeCells count="92">
    <mergeCell ref="D118:F118"/>
    <mergeCell ref="H118:J118"/>
    <mergeCell ref="D120:F120"/>
    <mergeCell ref="H120:J120"/>
    <mergeCell ref="Y113:Z113"/>
    <mergeCell ref="AA113:AB113"/>
    <mergeCell ref="A114:L114"/>
    <mergeCell ref="M114:N114"/>
    <mergeCell ref="A115:L115"/>
    <mergeCell ref="M115:P115"/>
    <mergeCell ref="Q115:T115"/>
    <mergeCell ref="U115:X115"/>
    <mergeCell ref="Y115:AB115"/>
    <mergeCell ref="W112:X112"/>
    <mergeCell ref="Y112:Z112"/>
    <mergeCell ref="AA112:AB112"/>
    <mergeCell ref="W113:X113"/>
    <mergeCell ref="A113:L113"/>
    <mergeCell ref="M113:N113"/>
    <mergeCell ref="O113:P113"/>
    <mergeCell ref="Q113:R113"/>
    <mergeCell ref="S113:T113"/>
    <mergeCell ref="U113:V113"/>
    <mergeCell ref="U111:V111"/>
    <mergeCell ref="W111:X111"/>
    <mergeCell ref="Y111:Z111"/>
    <mergeCell ref="AA111:AB111"/>
    <mergeCell ref="A112:L112"/>
    <mergeCell ref="M112:N112"/>
    <mergeCell ref="O112:P112"/>
    <mergeCell ref="Q112:R112"/>
    <mergeCell ref="S112:T112"/>
    <mergeCell ref="U112:V112"/>
    <mergeCell ref="A89:X89"/>
    <mergeCell ref="A93:Y93"/>
    <mergeCell ref="A97:Y97"/>
    <mergeCell ref="A104:AD104"/>
    <mergeCell ref="A110:L110"/>
    <mergeCell ref="A111:L111"/>
    <mergeCell ref="M111:N111"/>
    <mergeCell ref="O111:P111"/>
    <mergeCell ref="Q111:R111"/>
    <mergeCell ref="S111:T111"/>
    <mergeCell ref="A20:AD20"/>
    <mergeCell ref="A32:B32"/>
    <mergeCell ref="A33:AD33"/>
    <mergeCell ref="A73:B73"/>
    <mergeCell ref="B75:AD75"/>
    <mergeCell ref="A76:AD76"/>
    <mergeCell ref="Y7:Z7"/>
    <mergeCell ref="AA7:AB7"/>
    <mergeCell ref="AC7:AD7"/>
    <mergeCell ref="A8:AD8"/>
    <mergeCell ref="A9:AD9"/>
    <mergeCell ref="A19:B19"/>
    <mergeCell ref="W5:X5"/>
    <mergeCell ref="Y5:Z5"/>
    <mergeCell ref="AA5:AB5"/>
    <mergeCell ref="AC5:AD5"/>
    <mergeCell ref="M7:N7"/>
    <mergeCell ref="O7:P7"/>
    <mergeCell ref="Q7:R7"/>
    <mergeCell ref="S7:T7"/>
    <mergeCell ref="U7:V7"/>
    <mergeCell ref="W7:X7"/>
    <mergeCell ref="M4:P4"/>
    <mergeCell ref="Q4:T4"/>
    <mergeCell ref="U4:X4"/>
    <mergeCell ref="Y4:AB4"/>
    <mergeCell ref="AC4:AD4"/>
    <mergeCell ref="M5:N5"/>
    <mergeCell ref="O5:P5"/>
    <mergeCell ref="Q5:R5"/>
    <mergeCell ref="S5:T5"/>
    <mergeCell ref="U5:V5"/>
    <mergeCell ref="L3:L6"/>
    <mergeCell ref="C4:C6"/>
    <mergeCell ref="D4:D6"/>
    <mergeCell ref="H4:H6"/>
    <mergeCell ref="I4:I6"/>
    <mergeCell ref="J4:J6"/>
    <mergeCell ref="K4:K6"/>
    <mergeCell ref="A1:AB1"/>
    <mergeCell ref="A2:A6"/>
    <mergeCell ref="B2:B6"/>
    <mergeCell ref="C2:D3"/>
    <mergeCell ref="E2:E6"/>
    <mergeCell ref="F2:F6"/>
    <mergeCell ref="G2:L2"/>
    <mergeCell ref="M2:AD3"/>
    <mergeCell ref="G3:G6"/>
    <mergeCell ref="H3:K3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3"/>
  <sheetViews>
    <sheetView view="pageBreakPreview" zoomScale="70" zoomScaleNormal="75" zoomScaleSheetLayoutView="70" zoomScalePageLayoutView="0" workbookViewId="0" topLeftCell="A1">
      <pane xSplit="2" ySplit="9" topLeftCell="C5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74" sqref="F74"/>
    </sheetView>
  </sheetViews>
  <sheetFormatPr defaultColWidth="9.00390625" defaultRowHeight="12.75"/>
  <cols>
    <col min="1" max="1" width="9.125" style="510" customWidth="1"/>
    <col min="2" max="2" width="41.625" style="531" customWidth="1"/>
    <col min="3" max="3" width="6.875" style="532" customWidth="1"/>
    <col min="4" max="4" width="7.125" style="533" customWidth="1"/>
    <col min="5" max="5" width="6.625" style="532" customWidth="1"/>
    <col min="6" max="6" width="8.125" style="532" customWidth="1"/>
    <col min="7" max="7" width="8.875" style="518" customWidth="1"/>
    <col min="8" max="8" width="8.00390625" style="518" customWidth="1"/>
    <col min="9" max="9" width="8.375" style="518" customWidth="1"/>
    <col min="10" max="10" width="6.00390625" style="518" customWidth="1"/>
    <col min="11" max="11" width="7.875" style="518" customWidth="1"/>
    <col min="12" max="12" width="14.625" style="518" bestFit="1" customWidth="1"/>
    <col min="13" max="13" width="8.25390625" style="518" customWidth="1"/>
    <col min="14" max="14" width="6.375" style="518" customWidth="1"/>
    <col min="15" max="15" width="5.625" style="518" customWidth="1"/>
    <col min="16" max="16" width="8.00390625" style="518" customWidth="1"/>
    <col min="17" max="17" width="11.125" style="518" customWidth="1"/>
    <col min="18" max="18" width="8.875" style="518" customWidth="1"/>
    <col min="19" max="19" width="6.875" style="518" customWidth="1"/>
    <col min="20" max="20" width="9.625" style="518" customWidth="1"/>
    <col min="21" max="21" width="6.625" style="518" customWidth="1"/>
    <col min="22" max="22" width="8.375" style="518" customWidth="1"/>
    <col min="23" max="23" width="7.375" style="518" customWidth="1"/>
    <col min="24" max="24" width="8.625" style="518" customWidth="1"/>
    <col min="25" max="25" width="6.875" style="518" customWidth="1"/>
    <col min="26" max="26" width="8.375" style="518" customWidth="1"/>
    <col min="27" max="27" width="7.00390625" style="518" customWidth="1"/>
    <col min="28" max="28" width="8.375" style="518" customWidth="1"/>
    <col min="29" max="29" width="6.375" style="518" customWidth="1"/>
    <col min="30" max="30" width="9.25390625" style="518" bestFit="1" customWidth="1"/>
    <col min="31" max="34" width="0" style="60" hidden="1" customWidth="1"/>
    <col min="35" max="16384" width="9.125" style="60" customWidth="1"/>
  </cols>
  <sheetData>
    <row r="1" spans="1:30" s="53" customFormat="1" ht="19.5" thickBot="1">
      <c r="A1" s="983" t="s">
        <v>55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984"/>
      <c r="Z1" s="984"/>
      <c r="AA1" s="984"/>
      <c r="AB1" s="984"/>
      <c r="AC1" s="541"/>
      <c r="AD1" s="541"/>
    </row>
    <row r="2" spans="1:30" s="53" customFormat="1" ht="18.75" customHeight="1">
      <c r="A2" s="985" t="s">
        <v>56</v>
      </c>
      <c r="B2" s="986" t="s">
        <v>57</v>
      </c>
      <c r="C2" s="987" t="s">
        <v>254</v>
      </c>
      <c r="D2" s="987"/>
      <c r="E2" s="979" t="s">
        <v>58</v>
      </c>
      <c r="F2" s="979" t="s">
        <v>59</v>
      </c>
      <c r="G2" s="987" t="s">
        <v>60</v>
      </c>
      <c r="H2" s="987"/>
      <c r="I2" s="987"/>
      <c r="J2" s="987"/>
      <c r="K2" s="987"/>
      <c r="L2" s="988"/>
      <c r="M2" s="966" t="s">
        <v>244</v>
      </c>
      <c r="N2" s="967"/>
      <c r="O2" s="967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9"/>
      <c r="AD2" s="970"/>
    </row>
    <row r="3" spans="1:30" s="53" customFormat="1" ht="40.5" customHeight="1" thickBot="1">
      <c r="A3" s="985"/>
      <c r="B3" s="986"/>
      <c r="C3" s="987"/>
      <c r="D3" s="987"/>
      <c r="E3" s="980"/>
      <c r="F3" s="980"/>
      <c r="G3" s="976" t="s">
        <v>61</v>
      </c>
      <c r="H3" s="977" t="s">
        <v>62</v>
      </c>
      <c r="I3" s="978"/>
      <c r="J3" s="978"/>
      <c r="K3" s="978"/>
      <c r="L3" s="990" t="s">
        <v>63</v>
      </c>
      <c r="M3" s="971"/>
      <c r="N3" s="972"/>
      <c r="O3" s="972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4"/>
      <c r="AD3" s="975"/>
    </row>
    <row r="4" spans="1:30" s="53" customFormat="1" ht="18" customHeight="1" thickBot="1">
      <c r="A4" s="985"/>
      <c r="B4" s="986"/>
      <c r="C4" s="976" t="s">
        <v>64</v>
      </c>
      <c r="D4" s="976" t="s">
        <v>65</v>
      </c>
      <c r="E4" s="980"/>
      <c r="F4" s="980"/>
      <c r="G4" s="976"/>
      <c r="H4" s="976" t="s">
        <v>66</v>
      </c>
      <c r="I4" s="979" t="s">
        <v>67</v>
      </c>
      <c r="J4" s="979" t="s">
        <v>68</v>
      </c>
      <c r="K4" s="979" t="s">
        <v>69</v>
      </c>
      <c r="L4" s="990"/>
      <c r="M4" s="981" t="s">
        <v>70</v>
      </c>
      <c r="N4" s="989"/>
      <c r="O4" s="989"/>
      <c r="P4" s="989"/>
      <c r="Q4" s="981" t="s">
        <v>71</v>
      </c>
      <c r="R4" s="989"/>
      <c r="S4" s="989"/>
      <c r="T4" s="989"/>
      <c r="U4" s="981" t="s">
        <v>72</v>
      </c>
      <c r="V4" s="989"/>
      <c r="W4" s="989"/>
      <c r="X4" s="989"/>
      <c r="Y4" s="981" t="s">
        <v>73</v>
      </c>
      <c r="Z4" s="989"/>
      <c r="AA4" s="989"/>
      <c r="AB4" s="991"/>
      <c r="AC4" s="981" t="s">
        <v>74</v>
      </c>
      <c r="AD4" s="998"/>
    </row>
    <row r="5" spans="1:30" s="53" customFormat="1" ht="16.5" thickBot="1">
      <c r="A5" s="985"/>
      <c r="B5" s="986"/>
      <c r="C5" s="976"/>
      <c r="D5" s="976"/>
      <c r="E5" s="980"/>
      <c r="F5" s="980"/>
      <c r="G5" s="976"/>
      <c r="H5" s="976"/>
      <c r="I5" s="980"/>
      <c r="J5" s="980"/>
      <c r="K5" s="980"/>
      <c r="L5" s="990"/>
      <c r="M5" s="992">
        <v>1</v>
      </c>
      <c r="N5" s="999"/>
      <c r="O5" s="992">
        <v>2</v>
      </c>
      <c r="P5" s="999"/>
      <c r="Q5" s="994">
        <v>3</v>
      </c>
      <c r="R5" s="1000"/>
      <c r="S5" s="992">
        <v>4</v>
      </c>
      <c r="T5" s="999"/>
      <c r="U5" s="994">
        <v>5</v>
      </c>
      <c r="V5" s="1000"/>
      <c r="W5" s="992">
        <v>6</v>
      </c>
      <c r="X5" s="999"/>
      <c r="Y5" s="994">
        <v>7</v>
      </c>
      <c r="Z5" s="1000"/>
      <c r="AA5" s="992">
        <v>8</v>
      </c>
      <c r="AB5" s="999"/>
      <c r="AC5" s="994">
        <v>9</v>
      </c>
      <c r="AD5" s="1000"/>
    </row>
    <row r="6" spans="1:30" s="53" customFormat="1" ht="84" customHeight="1" thickBot="1">
      <c r="A6" s="985"/>
      <c r="B6" s="986"/>
      <c r="C6" s="976"/>
      <c r="D6" s="976"/>
      <c r="E6" s="980"/>
      <c r="F6" s="980"/>
      <c r="G6" s="976"/>
      <c r="H6" s="976"/>
      <c r="I6" s="980"/>
      <c r="J6" s="980"/>
      <c r="K6" s="980"/>
      <c r="L6" s="990"/>
      <c r="M6" s="104" t="s">
        <v>134</v>
      </c>
      <c r="N6" s="105" t="s">
        <v>245</v>
      </c>
      <c r="O6" s="104" t="s">
        <v>134</v>
      </c>
      <c r="P6" s="105" t="s">
        <v>245</v>
      </c>
      <c r="Q6" s="104" t="s">
        <v>134</v>
      </c>
      <c r="R6" s="105" t="s">
        <v>245</v>
      </c>
      <c r="S6" s="104" t="s">
        <v>134</v>
      </c>
      <c r="T6" s="105" t="s">
        <v>245</v>
      </c>
      <c r="U6" s="104" t="s">
        <v>134</v>
      </c>
      <c r="V6" s="105" t="s">
        <v>245</v>
      </c>
      <c r="W6" s="104" t="s">
        <v>134</v>
      </c>
      <c r="X6" s="105" t="s">
        <v>245</v>
      </c>
      <c r="Y6" s="104" t="s">
        <v>134</v>
      </c>
      <c r="Z6" s="105" t="s">
        <v>245</v>
      </c>
      <c r="AA6" s="104" t="s">
        <v>134</v>
      </c>
      <c r="AB6" s="105" t="s">
        <v>245</v>
      </c>
      <c r="AC6" s="104" t="s">
        <v>134</v>
      </c>
      <c r="AD6" s="105" t="s">
        <v>245</v>
      </c>
    </row>
    <row r="7" spans="1:30" s="54" customFormat="1" ht="19.5" thickBot="1">
      <c r="A7" s="106">
        <v>1</v>
      </c>
      <c r="B7" s="107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9">
        <v>12</v>
      </c>
      <c r="M7" s="981">
        <v>13</v>
      </c>
      <c r="N7" s="998"/>
      <c r="O7" s="981">
        <v>14</v>
      </c>
      <c r="P7" s="998"/>
      <c r="Q7" s="981">
        <v>15</v>
      </c>
      <c r="R7" s="998"/>
      <c r="S7" s="981">
        <v>16</v>
      </c>
      <c r="T7" s="998"/>
      <c r="U7" s="981">
        <v>17</v>
      </c>
      <c r="V7" s="998"/>
      <c r="W7" s="989">
        <v>18</v>
      </c>
      <c r="X7" s="998"/>
      <c r="Y7" s="989">
        <v>19</v>
      </c>
      <c r="Z7" s="998"/>
      <c r="AA7" s="989">
        <v>20</v>
      </c>
      <c r="AB7" s="998"/>
      <c r="AC7" s="989">
        <v>21</v>
      </c>
      <c r="AD7" s="998"/>
    </row>
    <row r="8" spans="1:30" s="53" customFormat="1" ht="16.5" thickBot="1">
      <c r="A8" s="964" t="s">
        <v>141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</row>
    <row r="9" spans="1:39" s="53" customFormat="1" ht="16.5" thickBot="1">
      <c r="A9" s="964" t="s">
        <v>142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/>
      <c r="AA9" s="965"/>
      <c r="AB9" s="965"/>
      <c r="AC9" s="965"/>
      <c r="AD9" s="965"/>
      <c r="AJ9" s="100" t="s">
        <v>250</v>
      </c>
      <c r="AK9" s="100" t="s">
        <v>251</v>
      </c>
      <c r="AL9" s="100" t="s">
        <v>252</v>
      </c>
      <c r="AM9" s="100" t="s">
        <v>253</v>
      </c>
    </row>
    <row r="10" spans="1:31" s="55" customFormat="1" ht="31.5">
      <c r="A10" s="110" t="s">
        <v>205</v>
      </c>
      <c r="B10" s="111" t="s">
        <v>75</v>
      </c>
      <c r="C10" s="112"/>
      <c r="D10" s="113"/>
      <c r="E10" s="113"/>
      <c r="F10" s="114">
        <f>F11+F12</f>
        <v>6.5</v>
      </c>
      <c r="G10" s="115">
        <f>G11+G12</f>
        <v>195</v>
      </c>
      <c r="H10" s="116">
        <f>H11+H12</f>
        <v>8</v>
      </c>
      <c r="I10" s="116">
        <f>I11+I12</f>
        <v>8</v>
      </c>
      <c r="J10" s="116"/>
      <c r="K10" s="116"/>
      <c r="L10" s="116">
        <f>L11+L12</f>
        <v>187</v>
      </c>
      <c r="M10" s="116"/>
      <c r="N10" s="117"/>
      <c r="O10" s="118"/>
      <c r="P10" s="112"/>
      <c r="Q10" s="118"/>
      <c r="R10" s="117"/>
      <c r="S10" s="118"/>
      <c r="T10" s="112"/>
      <c r="U10" s="112"/>
      <c r="V10" s="117"/>
      <c r="W10" s="118"/>
      <c r="X10" s="112"/>
      <c r="Y10" s="119"/>
      <c r="Z10" s="117"/>
      <c r="AA10" s="118"/>
      <c r="AB10" s="117"/>
      <c r="AC10" s="120"/>
      <c r="AD10" s="117"/>
      <c r="AE10" s="81"/>
    </row>
    <row r="11" spans="1:31" s="55" customFormat="1" ht="31.5">
      <c r="A11" s="121" t="s">
        <v>206</v>
      </c>
      <c r="B11" s="122" t="s">
        <v>75</v>
      </c>
      <c r="C11" s="123"/>
      <c r="D11" s="124">
        <v>1</v>
      </c>
      <c r="E11" s="124"/>
      <c r="F11" s="125">
        <v>2.5</v>
      </c>
      <c r="G11" s="126">
        <f aca="true" t="shared" si="0" ref="G11:G18">F11*30</f>
        <v>75</v>
      </c>
      <c r="H11" s="126">
        <f aca="true" t="shared" si="1" ref="H11:H16">SUM(I11:K11)</f>
        <v>4</v>
      </c>
      <c r="I11" s="127">
        <v>4</v>
      </c>
      <c r="J11" s="127"/>
      <c r="K11" s="127"/>
      <c r="L11" s="128">
        <f>G11-H11</f>
        <v>71</v>
      </c>
      <c r="M11" s="129">
        <v>4</v>
      </c>
      <c r="N11" s="130">
        <v>0</v>
      </c>
      <c r="O11" s="131"/>
      <c r="P11" s="132"/>
      <c r="Q11" s="133"/>
      <c r="R11" s="129"/>
      <c r="S11" s="133"/>
      <c r="T11" s="123"/>
      <c r="U11" s="123"/>
      <c r="V11" s="129"/>
      <c r="W11" s="133"/>
      <c r="X11" s="123"/>
      <c r="Y11" s="130"/>
      <c r="Z11" s="129"/>
      <c r="AA11" s="133"/>
      <c r="AB11" s="134"/>
      <c r="AC11" s="135"/>
      <c r="AD11" s="134"/>
      <c r="AE11" s="82"/>
    </row>
    <row r="12" spans="1:34" s="55" customFormat="1" ht="31.5">
      <c r="A12" s="121" t="s">
        <v>207</v>
      </c>
      <c r="B12" s="136" t="s">
        <v>75</v>
      </c>
      <c r="C12" s="137">
        <v>2</v>
      </c>
      <c r="D12" s="132"/>
      <c r="E12" s="132"/>
      <c r="F12" s="138">
        <v>4</v>
      </c>
      <c r="G12" s="126">
        <f t="shared" si="0"/>
        <v>120</v>
      </c>
      <c r="H12" s="139">
        <f t="shared" si="1"/>
        <v>4</v>
      </c>
      <c r="I12" s="140">
        <v>4</v>
      </c>
      <c r="J12" s="140"/>
      <c r="K12" s="140"/>
      <c r="L12" s="128">
        <f>G12-H12</f>
        <v>116</v>
      </c>
      <c r="M12" s="128"/>
      <c r="N12" s="134"/>
      <c r="O12" s="137">
        <v>4</v>
      </c>
      <c r="P12" s="133">
        <v>0</v>
      </c>
      <c r="Q12" s="141"/>
      <c r="R12" s="129"/>
      <c r="S12" s="133"/>
      <c r="T12" s="123"/>
      <c r="U12" s="123"/>
      <c r="V12" s="129"/>
      <c r="W12" s="133"/>
      <c r="X12" s="123"/>
      <c r="Y12" s="130"/>
      <c r="Z12" s="129"/>
      <c r="AA12" s="133"/>
      <c r="AB12" s="134"/>
      <c r="AC12" s="135"/>
      <c r="AD12" s="134"/>
      <c r="AE12" s="61"/>
      <c r="AH12" s="55" t="e">
        <f>Q13+#REF!</f>
        <v>#REF!</v>
      </c>
    </row>
    <row r="13" spans="1:31" s="55" customFormat="1" ht="15.75">
      <c r="A13" s="121" t="s">
        <v>208</v>
      </c>
      <c r="B13" s="136" t="s">
        <v>209</v>
      </c>
      <c r="C13" s="137">
        <v>3</v>
      </c>
      <c r="D13" s="132"/>
      <c r="E13" s="132"/>
      <c r="F13" s="142">
        <v>4.5</v>
      </c>
      <c r="G13" s="126">
        <f t="shared" si="0"/>
        <v>135</v>
      </c>
      <c r="H13" s="139">
        <f t="shared" si="1"/>
        <v>4</v>
      </c>
      <c r="I13" s="140">
        <v>4</v>
      </c>
      <c r="J13" s="140"/>
      <c r="K13" s="140"/>
      <c r="L13" s="128">
        <f>G13-H13</f>
        <v>131</v>
      </c>
      <c r="M13" s="128"/>
      <c r="N13" s="134"/>
      <c r="O13" s="143"/>
      <c r="P13" s="137"/>
      <c r="Q13" s="143">
        <v>4</v>
      </c>
      <c r="R13" s="134"/>
      <c r="S13" s="143"/>
      <c r="T13" s="137"/>
      <c r="U13" s="137"/>
      <c r="V13" s="134"/>
      <c r="W13" s="143"/>
      <c r="X13" s="137"/>
      <c r="Y13" s="144"/>
      <c r="Z13" s="134"/>
      <c r="AA13" s="143"/>
      <c r="AB13" s="134"/>
      <c r="AC13" s="135"/>
      <c r="AD13" s="134"/>
      <c r="AE13" s="61"/>
    </row>
    <row r="14" spans="1:31" s="55" customFormat="1" ht="15.75">
      <c r="A14" s="121" t="s">
        <v>210</v>
      </c>
      <c r="B14" s="136" t="s">
        <v>233</v>
      </c>
      <c r="C14" s="137"/>
      <c r="D14" s="145">
        <v>3</v>
      </c>
      <c r="E14" s="132"/>
      <c r="F14" s="146">
        <v>3</v>
      </c>
      <c r="G14" s="147">
        <f t="shared" si="0"/>
        <v>90</v>
      </c>
      <c r="H14" s="139">
        <f t="shared" si="1"/>
        <v>4</v>
      </c>
      <c r="I14" s="140">
        <v>4</v>
      </c>
      <c r="J14" s="140"/>
      <c r="K14" s="140"/>
      <c r="L14" s="128">
        <v>86</v>
      </c>
      <c r="M14" s="128"/>
      <c r="N14" s="134"/>
      <c r="O14" s="143"/>
      <c r="P14" s="137"/>
      <c r="Q14" s="143">
        <v>4</v>
      </c>
      <c r="R14" s="134"/>
      <c r="S14" s="143"/>
      <c r="T14" s="137"/>
      <c r="U14" s="137"/>
      <c r="V14" s="134"/>
      <c r="W14" s="143"/>
      <c r="X14" s="137"/>
      <c r="Y14" s="144"/>
      <c r="Z14" s="134"/>
      <c r="AA14" s="143"/>
      <c r="AB14" s="134"/>
      <c r="AC14" s="135"/>
      <c r="AD14" s="134"/>
      <c r="AE14" s="61"/>
    </row>
    <row r="15" spans="1:31" s="55" customFormat="1" ht="31.5">
      <c r="A15" s="121" t="s">
        <v>210</v>
      </c>
      <c r="B15" s="136" t="s">
        <v>212</v>
      </c>
      <c r="C15" s="544">
        <v>4</v>
      </c>
      <c r="D15" s="145"/>
      <c r="E15" s="132"/>
      <c r="F15" s="142">
        <v>3</v>
      </c>
      <c r="G15" s="126">
        <f t="shared" si="0"/>
        <v>90</v>
      </c>
      <c r="H15" s="139">
        <f t="shared" si="1"/>
        <v>4</v>
      </c>
      <c r="I15" s="140">
        <v>4</v>
      </c>
      <c r="J15" s="140"/>
      <c r="K15" s="140"/>
      <c r="L15" s="128">
        <f>G15-H15</f>
        <v>86</v>
      </c>
      <c r="M15" s="128"/>
      <c r="N15" s="134"/>
      <c r="O15" s="143"/>
      <c r="P15" s="137"/>
      <c r="Q15" s="143"/>
      <c r="R15" s="134"/>
      <c r="S15" s="137">
        <v>4</v>
      </c>
      <c r="T15" s="137"/>
      <c r="U15" s="141"/>
      <c r="V15" s="134"/>
      <c r="W15" s="143"/>
      <c r="X15" s="137"/>
      <c r="Y15" s="144"/>
      <c r="Z15" s="134"/>
      <c r="AA15" s="143"/>
      <c r="AB15" s="134"/>
      <c r="AC15" s="135"/>
      <c r="AD15" s="134"/>
      <c r="AE15" s="61"/>
    </row>
    <row r="16" spans="1:31" s="55" customFormat="1" ht="21" customHeight="1">
      <c r="A16" s="549" t="s">
        <v>211</v>
      </c>
      <c r="B16" s="550" t="s">
        <v>130</v>
      </c>
      <c r="C16" s="551">
        <v>3</v>
      </c>
      <c r="D16" s="246"/>
      <c r="E16" s="246"/>
      <c r="F16" s="552">
        <v>4.5</v>
      </c>
      <c r="G16" s="553">
        <f t="shared" si="0"/>
        <v>135</v>
      </c>
      <c r="H16" s="314">
        <f t="shared" si="1"/>
        <v>4</v>
      </c>
      <c r="I16" s="201">
        <v>4</v>
      </c>
      <c r="J16" s="201"/>
      <c r="K16" s="201"/>
      <c r="L16" s="547">
        <f>G16-H16</f>
        <v>131</v>
      </c>
      <c r="M16" s="547"/>
      <c r="N16" s="148"/>
      <c r="O16" s="149"/>
      <c r="P16" s="150"/>
      <c r="Q16" s="545">
        <v>4</v>
      </c>
      <c r="R16" s="546">
        <v>0</v>
      </c>
      <c r="S16" s="150"/>
      <c r="T16" s="150"/>
      <c r="U16" s="131"/>
      <c r="V16" s="150"/>
      <c r="W16" s="149"/>
      <c r="X16" s="150"/>
      <c r="Y16" s="151"/>
      <c r="Z16" s="148"/>
      <c r="AA16" s="149"/>
      <c r="AB16" s="148"/>
      <c r="AC16" s="152"/>
      <c r="AD16" s="148"/>
      <c r="AE16" s="83"/>
    </row>
    <row r="17" spans="1:31" s="55" customFormat="1" ht="21" customHeight="1">
      <c r="A17" s="561" t="s">
        <v>258</v>
      </c>
      <c r="B17" s="562" t="s">
        <v>260</v>
      </c>
      <c r="C17" s="559"/>
      <c r="D17" s="132">
        <v>5</v>
      </c>
      <c r="E17" s="132"/>
      <c r="F17" s="142">
        <v>3</v>
      </c>
      <c r="G17" s="560">
        <f t="shared" si="0"/>
        <v>90</v>
      </c>
      <c r="H17" s="329">
        <v>4</v>
      </c>
      <c r="I17" s="140">
        <v>4</v>
      </c>
      <c r="J17" s="140"/>
      <c r="K17" s="140"/>
      <c r="L17" s="547">
        <f>G17-H17</f>
        <v>86</v>
      </c>
      <c r="M17" s="140"/>
      <c r="N17" s="132"/>
      <c r="O17" s="132"/>
      <c r="P17" s="132"/>
      <c r="Q17" s="559"/>
      <c r="R17" s="559"/>
      <c r="S17" s="132"/>
      <c r="T17" s="132"/>
      <c r="U17" s="131">
        <v>4</v>
      </c>
      <c r="V17" s="132">
        <v>0</v>
      </c>
      <c r="W17" s="132"/>
      <c r="X17" s="132"/>
      <c r="Y17" s="132"/>
      <c r="Z17" s="132"/>
      <c r="AA17" s="132"/>
      <c r="AB17" s="132"/>
      <c r="AC17" s="132"/>
      <c r="AD17" s="132"/>
      <c r="AE17" s="548"/>
    </row>
    <row r="18" spans="1:31" s="55" customFormat="1" ht="21" customHeight="1">
      <c r="A18" s="563" t="s">
        <v>259</v>
      </c>
      <c r="B18" s="564" t="s">
        <v>261</v>
      </c>
      <c r="C18" s="559"/>
      <c r="D18" s="132">
        <v>7</v>
      </c>
      <c r="E18" s="132"/>
      <c r="F18" s="142">
        <v>3</v>
      </c>
      <c r="G18" s="560">
        <f t="shared" si="0"/>
        <v>90</v>
      </c>
      <c r="H18" s="329">
        <v>4</v>
      </c>
      <c r="I18" s="140">
        <v>4</v>
      </c>
      <c r="J18" s="140"/>
      <c r="K18" s="140"/>
      <c r="L18" s="547">
        <f>G18-H18</f>
        <v>86</v>
      </c>
      <c r="M18" s="140"/>
      <c r="N18" s="132"/>
      <c r="O18" s="132"/>
      <c r="P18" s="132"/>
      <c r="Q18" s="559"/>
      <c r="R18" s="559"/>
      <c r="S18" s="132"/>
      <c r="T18" s="132"/>
      <c r="U18" s="131"/>
      <c r="V18" s="132"/>
      <c r="W18" s="132"/>
      <c r="X18" s="132"/>
      <c r="Y18" s="132">
        <v>4</v>
      </c>
      <c r="Z18" s="132">
        <v>0</v>
      </c>
      <c r="AA18" s="132"/>
      <c r="AB18" s="132"/>
      <c r="AC18" s="132"/>
      <c r="AD18" s="132"/>
      <c r="AE18" s="548"/>
    </row>
    <row r="19" spans="1:36" s="53" customFormat="1" ht="22.5" customHeight="1" thickBot="1">
      <c r="A19" s="958" t="s">
        <v>170</v>
      </c>
      <c r="B19" s="959"/>
      <c r="C19" s="554"/>
      <c r="D19" s="555"/>
      <c r="E19" s="556"/>
      <c r="F19" s="557">
        <f aca="true" t="shared" si="2" ref="F19:L19">F10+F13+F15+F16+F14+F17+F18</f>
        <v>27.5</v>
      </c>
      <c r="G19" s="557">
        <f t="shared" si="2"/>
        <v>825</v>
      </c>
      <c r="H19" s="557">
        <f t="shared" si="2"/>
        <v>32</v>
      </c>
      <c r="I19" s="557">
        <f t="shared" si="2"/>
        <v>32</v>
      </c>
      <c r="J19" s="557">
        <f t="shared" si="2"/>
        <v>0</v>
      </c>
      <c r="K19" s="557">
        <f t="shared" si="2"/>
        <v>0</v>
      </c>
      <c r="L19" s="557">
        <f t="shared" si="2"/>
        <v>793</v>
      </c>
      <c r="M19" s="558">
        <f>SUM(M10:M16)</f>
        <v>4</v>
      </c>
      <c r="N19" s="558">
        <f>SUM(N10:N16)</f>
        <v>0</v>
      </c>
      <c r="O19" s="474">
        <f>SUM(O10:O16)</f>
        <v>4</v>
      </c>
      <c r="P19" s="558">
        <f>SUM(P10:P16)</f>
        <v>0</v>
      </c>
      <c r="Q19" s="474">
        <f>Q13+Q14+Q16</f>
        <v>12</v>
      </c>
      <c r="R19" s="558">
        <f>SUM(R10:R16)</f>
        <v>0</v>
      </c>
      <c r="S19" s="474">
        <f>SUM(S10:S16)</f>
        <v>4</v>
      </c>
      <c r="T19" s="558">
        <f>SUM(T10:T16)</f>
        <v>0</v>
      </c>
      <c r="U19" s="474">
        <v>4</v>
      </c>
      <c r="V19" s="474">
        <f>V16</f>
        <v>0</v>
      </c>
      <c r="W19" s="474">
        <f>SUM(W10:W16)</f>
        <v>0</v>
      </c>
      <c r="X19" s="558">
        <f>SUM(X10:X16)</f>
        <v>0</v>
      </c>
      <c r="Y19" s="474">
        <v>4</v>
      </c>
      <c r="Z19" s="558">
        <f>SUM(Z10:Z16)</f>
        <v>0</v>
      </c>
      <c r="AA19" s="474">
        <f>SUM(AA10:AA16)</f>
        <v>0</v>
      </c>
      <c r="AB19" s="558">
        <f>SUM(AB10:AB16)</f>
        <v>0</v>
      </c>
      <c r="AC19" s="474">
        <f>SUM(AC10:AC16)</f>
        <v>0</v>
      </c>
      <c r="AD19" s="475">
        <f>SUM(AD10:AD16)</f>
        <v>0</v>
      </c>
      <c r="AJ19" s="53">
        <f>F19*30</f>
        <v>825</v>
      </c>
    </row>
    <row r="20" spans="1:30" s="53" customFormat="1" ht="18.75" customHeight="1" thickBot="1">
      <c r="A20" s="960" t="s">
        <v>166</v>
      </c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3"/>
      <c r="N20" s="963"/>
      <c r="O20" s="961"/>
      <c r="P20" s="961"/>
      <c r="Q20" s="961"/>
      <c r="R20" s="961"/>
      <c r="S20" s="961"/>
      <c r="T20" s="961"/>
      <c r="U20" s="961"/>
      <c r="V20" s="961"/>
      <c r="W20" s="961"/>
      <c r="X20" s="961"/>
      <c r="Y20" s="961"/>
      <c r="Z20" s="961"/>
      <c r="AA20" s="961"/>
      <c r="AB20" s="961"/>
      <c r="AC20" s="961"/>
      <c r="AD20" s="961"/>
    </row>
    <row r="21" spans="1:30" s="93" customFormat="1" ht="50.25" customHeight="1" thickBot="1">
      <c r="A21" s="154" t="s">
        <v>90</v>
      </c>
      <c r="B21" s="155" t="s">
        <v>76</v>
      </c>
      <c r="C21" s="156">
        <v>3</v>
      </c>
      <c r="D21" s="157"/>
      <c r="E21" s="158"/>
      <c r="F21" s="159">
        <v>7</v>
      </c>
      <c r="G21" s="160">
        <f>F21*30</f>
        <v>210</v>
      </c>
      <c r="H21" s="161">
        <f>I21+J21+K21</f>
        <v>12</v>
      </c>
      <c r="I21" s="161">
        <v>8</v>
      </c>
      <c r="J21" s="162"/>
      <c r="K21" s="161">
        <v>4</v>
      </c>
      <c r="L21" s="163">
        <f>G21-H21</f>
        <v>198</v>
      </c>
      <c r="M21" s="164"/>
      <c r="N21" s="165"/>
      <c r="O21" s="166"/>
      <c r="P21" s="167"/>
      <c r="Q21" s="166">
        <v>12</v>
      </c>
      <c r="R21" s="167">
        <v>0</v>
      </c>
      <c r="S21" s="168"/>
      <c r="T21" s="169"/>
      <c r="U21" s="168"/>
      <c r="V21" s="169"/>
      <c r="W21" s="168"/>
      <c r="X21" s="169"/>
      <c r="Y21" s="168"/>
      <c r="Z21" s="169"/>
      <c r="AA21" s="168"/>
      <c r="AB21" s="169"/>
      <c r="AC21" s="168"/>
      <c r="AD21" s="169"/>
    </row>
    <row r="22" spans="1:30" s="56" customFormat="1" ht="19.5" customHeight="1" thickBot="1">
      <c r="A22" s="170">
        <v>2</v>
      </c>
      <c r="B22" s="171" t="s">
        <v>77</v>
      </c>
      <c r="C22" s="172"/>
      <c r="D22" s="173"/>
      <c r="E22" s="174"/>
      <c r="F22" s="175">
        <f>F23+F24</f>
        <v>8</v>
      </c>
      <c r="G22" s="176">
        <f>G23+G24</f>
        <v>240</v>
      </c>
      <c r="H22" s="177">
        <f>H23+H24</f>
        <v>20</v>
      </c>
      <c r="I22" s="177">
        <v>8</v>
      </c>
      <c r="J22" s="178">
        <v>12</v>
      </c>
      <c r="K22" s="179">
        <v>0</v>
      </c>
      <c r="L22" s="180">
        <f>G22-H22</f>
        <v>220</v>
      </c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81"/>
      <c r="Z22" s="182"/>
      <c r="AA22" s="181"/>
      <c r="AB22" s="182"/>
      <c r="AC22" s="181"/>
      <c r="AD22" s="182"/>
    </row>
    <row r="23" spans="1:30" s="94" customFormat="1" ht="19.5" customHeight="1" thickBot="1">
      <c r="A23" s="183" t="s">
        <v>78</v>
      </c>
      <c r="B23" s="184" t="s">
        <v>77</v>
      </c>
      <c r="C23" s="185"/>
      <c r="D23" s="186">
        <v>1</v>
      </c>
      <c r="E23" s="187"/>
      <c r="F23" s="188">
        <v>4</v>
      </c>
      <c r="G23" s="189">
        <f aca="true" t="shared" si="3" ref="G23:G31">F23*30</f>
        <v>120</v>
      </c>
      <c r="H23" s="186">
        <v>8</v>
      </c>
      <c r="I23" s="190" t="s">
        <v>135</v>
      </c>
      <c r="J23" s="190" t="s">
        <v>135</v>
      </c>
      <c r="K23" s="190"/>
      <c r="L23" s="191">
        <f aca="true" t="shared" si="4" ref="L23:L31">G23-H23</f>
        <v>112</v>
      </c>
      <c r="M23" s="192">
        <v>8</v>
      </c>
      <c r="N23" s="193">
        <v>0</v>
      </c>
      <c r="O23" s="192"/>
      <c r="P23" s="193"/>
      <c r="Q23" s="192"/>
      <c r="R23" s="193"/>
      <c r="S23" s="192"/>
      <c r="T23" s="193"/>
      <c r="U23" s="192"/>
      <c r="V23" s="193"/>
      <c r="W23" s="192"/>
      <c r="X23" s="193"/>
      <c r="Y23" s="192"/>
      <c r="Z23" s="193"/>
      <c r="AA23" s="192"/>
      <c r="AB23" s="193"/>
      <c r="AC23" s="192"/>
      <c r="AD23" s="193"/>
    </row>
    <row r="24" spans="1:30" s="56" customFormat="1" ht="19.5" customHeight="1" thickBot="1">
      <c r="A24" s="194" t="s">
        <v>79</v>
      </c>
      <c r="B24" s="195" t="s">
        <v>80</v>
      </c>
      <c r="C24" s="196">
        <v>2</v>
      </c>
      <c r="D24" s="197"/>
      <c r="E24" s="198"/>
      <c r="F24" s="199">
        <v>4</v>
      </c>
      <c r="G24" s="200">
        <f t="shared" si="3"/>
        <v>120</v>
      </c>
      <c r="H24" s="201">
        <v>12</v>
      </c>
      <c r="I24" s="202" t="s">
        <v>135</v>
      </c>
      <c r="J24" s="202" t="s">
        <v>161</v>
      </c>
      <c r="K24" s="202"/>
      <c r="L24" s="203">
        <f t="shared" si="4"/>
        <v>108</v>
      </c>
      <c r="M24" s="204"/>
      <c r="N24" s="205"/>
      <c r="O24" s="204">
        <v>12</v>
      </c>
      <c r="P24" s="206">
        <v>0</v>
      </c>
      <c r="Q24" s="204"/>
      <c r="R24" s="205"/>
      <c r="S24" s="204"/>
      <c r="T24" s="205"/>
      <c r="U24" s="204"/>
      <c r="V24" s="205"/>
      <c r="W24" s="204"/>
      <c r="X24" s="205"/>
      <c r="Y24" s="204"/>
      <c r="Z24" s="205"/>
      <c r="AA24" s="204"/>
      <c r="AB24" s="205"/>
      <c r="AC24" s="204"/>
      <c r="AD24" s="205"/>
    </row>
    <row r="25" spans="1:30" s="56" customFormat="1" ht="19.5" customHeight="1" thickBot="1">
      <c r="A25" s="207"/>
      <c r="B25" s="171"/>
      <c r="C25" s="172"/>
      <c r="D25" s="173"/>
      <c r="E25" s="174"/>
      <c r="F25" s="175"/>
      <c r="G25" s="176"/>
      <c r="H25" s="177"/>
      <c r="I25" s="177"/>
      <c r="J25" s="208"/>
      <c r="K25" s="179"/>
      <c r="L25" s="180"/>
      <c r="M25" s="181"/>
      <c r="N25" s="182"/>
      <c r="O25" s="181"/>
      <c r="P25" s="182"/>
      <c r="Q25" s="181"/>
      <c r="R25" s="182"/>
      <c r="S25" s="181"/>
      <c r="T25" s="182"/>
      <c r="U25" s="181"/>
      <c r="V25" s="182"/>
      <c r="W25" s="181"/>
      <c r="X25" s="182"/>
      <c r="Y25" s="181"/>
      <c r="Z25" s="182"/>
      <c r="AA25" s="181"/>
      <c r="AB25" s="182"/>
      <c r="AC25" s="181"/>
      <c r="AD25" s="182"/>
    </row>
    <row r="26" spans="1:36" s="56" customFormat="1" ht="18.75" customHeight="1" thickBot="1">
      <c r="A26" s="209" t="s">
        <v>29</v>
      </c>
      <c r="B26" s="210" t="s">
        <v>81</v>
      </c>
      <c r="C26" s="185">
        <v>2</v>
      </c>
      <c r="D26" s="211"/>
      <c r="E26" s="212"/>
      <c r="F26" s="213">
        <v>5</v>
      </c>
      <c r="G26" s="214">
        <f t="shared" si="3"/>
        <v>150</v>
      </c>
      <c r="H26" s="127">
        <v>12</v>
      </c>
      <c r="I26" s="537" t="s">
        <v>263</v>
      </c>
      <c r="J26" s="536"/>
      <c r="K26" s="537" t="s">
        <v>215</v>
      </c>
      <c r="L26" s="216">
        <f t="shared" si="4"/>
        <v>138</v>
      </c>
      <c r="M26" s="217"/>
      <c r="N26" s="212"/>
      <c r="O26" s="218">
        <v>12</v>
      </c>
      <c r="P26" s="284">
        <v>0</v>
      </c>
      <c r="Q26" s="219"/>
      <c r="R26" s="212"/>
      <c r="S26" s="217"/>
      <c r="T26" s="212"/>
      <c r="U26" s="217"/>
      <c r="V26" s="212"/>
      <c r="W26" s="217"/>
      <c r="X26" s="212"/>
      <c r="Y26" s="217"/>
      <c r="Z26" s="212"/>
      <c r="AA26" s="217"/>
      <c r="AB26" s="212"/>
      <c r="AC26" s="217"/>
      <c r="AD26" s="212"/>
      <c r="AJ26" s="56">
        <f>F32*30</f>
        <v>1380</v>
      </c>
    </row>
    <row r="27" spans="1:30" s="56" customFormat="1" ht="18.75" customHeight="1" thickBot="1">
      <c r="A27" s="220" t="s">
        <v>135</v>
      </c>
      <c r="B27" s="221" t="s">
        <v>82</v>
      </c>
      <c r="C27" s="222">
        <v>3</v>
      </c>
      <c r="D27" s="202"/>
      <c r="E27" s="223"/>
      <c r="F27" s="213">
        <v>6</v>
      </c>
      <c r="G27" s="224">
        <f t="shared" si="3"/>
        <v>180</v>
      </c>
      <c r="H27" s="127">
        <v>12</v>
      </c>
      <c r="I27" s="202" t="s">
        <v>263</v>
      </c>
      <c r="J27" s="215"/>
      <c r="K27" s="202" t="s">
        <v>215</v>
      </c>
      <c r="L27" s="225">
        <f t="shared" si="4"/>
        <v>168</v>
      </c>
      <c r="M27" s="226"/>
      <c r="N27" s="223"/>
      <c r="O27" s="219"/>
      <c r="P27" s="227"/>
      <c r="Q27" s="228">
        <v>12</v>
      </c>
      <c r="R27" s="223" t="s">
        <v>238</v>
      </c>
      <c r="S27" s="226"/>
      <c r="T27" s="223"/>
      <c r="U27" s="226"/>
      <c r="V27" s="223"/>
      <c r="W27" s="226"/>
      <c r="X27" s="223"/>
      <c r="Y27" s="226"/>
      <c r="Z27" s="223"/>
      <c r="AA27" s="226"/>
      <c r="AB27" s="223"/>
      <c r="AC27" s="226"/>
      <c r="AD27" s="223"/>
    </row>
    <row r="28" spans="1:30" s="56" customFormat="1" ht="18.75" customHeight="1" thickBot="1">
      <c r="A28" s="194" t="s">
        <v>262</v>
      </c>
      <c r="B28" s="195" t="s">
        <v>83</v>
      </c>
      <c r="C28" s="196">
        <v>1</v>
      </c>
      <c r="D28" s="197"/>
      <c r="E28" s="198"/>
      <c r="F28" s="229">
        <v>6</v>
      </c>
      <c r="G28" s="200">
        <f t="shared" si="3"/>
        <v>180</v>
      </c>
      <c r="H28" s="127">
        <v>12</v>
      </c>
      <c r="I28" s="202" t="s">
        <v>263</v>
      </c>
      <c r="J28" s="215"/>
      <c r="K28" s="202" t="s">
        <v>215</v>
      </c>
      <c r="L28" s="203">
        <f t="shared" si="4"/>
        <v>168</v>
      </c>
      <c r="M28" s="196">
        <v>12</v>
      </c>
      <c r="N28" s="230">
        <v>0</v>
      </c>
      <c r="O28" s="196"/>
      <c r="P28" s="230"/>
      <c r="Q28" s="196"/>
      <c r="R28" s="230"/>
      <c r="S28" s="196"/>
      <c r="T28" s="230"/>
      <c r="U28" s="196"/>
      <c r="V28" s="230"/>
      <c r="W28" s="196"/>
      <c r="X28" s="230"/>
      <c r="Y28" s="196"/>
      <c r="Z28" s="230"/>
      <c r="AA28" s="196"/>
      <c r="AB28" s="230"/>
      <c r="AC28" s="196"/>
      <c r="AD28" s="230"/>
    </row>
    <row r="29" spans="1:30" s="56" customFormat="1" ht="20.25" customHeight="1" thickBot="1">
      <c r="A29" s="170">
        <v>6</v>
      </c>
      <c r="B29" s="231" t="s">
        <v>84</v>
      </c>
      <c r="C29" s="232"/>
      <c r="D29" s="173"/>
      <c r="E29" s="174"/>
      <c r="F29" s="233">
        <f>F30+F31</f>
        <v>14</v>
      </c>
      <c r="G29" s="176">
        <f t="shared" si="3"/>
        <v>420</v>
      </c>
      <c r="H29" s="177">
        <f>H30+H31</f>
        <v>32</v>
      </c>
      <c r="I29" s="177">
        <v>20</v>
      </c>
      <c r="J29" s="178"/>
      <c r="K29" s="234">
        <v>12</v>
      </c>
      <c r="L29" s="235">
        <f>G29-H29</f>
        <v>388</v>
      </c>
      <c r="M29" s="181"/>
      <c r="N29" s="182"/>
      <c r="O29" s="181"/>
      <c r="P29" s="182"/>
      <c r="Q29" s="181"/>
      <c r="R29" s="182"/>
      <c r="S29" s="181"/>
      <c r="T29" s="182"/>
      <c r="U29" s="181"/>
      <c r="V29" s="182"/>
      <c r="W29" s="181"/>
      <c r="X29" s="182"/>
      <c r="Y29" s="181"/>
      <c r="Z29" s="182"/>
      <c r="AA29" s="181"/>
      <c r="AB29" s="182"/>
      <c r="AC29" s="181"/>
      <c r="AD29" s="182"/>
    </row>
    <row r="30" spans="1:30" s="56" customFormat="1" ht="34.5" customHeight="1">
      <c r="A30" s="211" t="s">
        <v>85</v>
      </c>
      <c r="B30" s="236" t="s">
        <v>86</v>
      </c>
      <c r="C30" s="127">
        <v>1</v>
      </c>
      <c r="D30" s="211"/>
      <c r="E30" s="211"/>
      <c r="F30" s="237">
        <v>7</v>
      </c>
      <c r="G30" s="238">
        <f t="shared" si="3"/>
        <v>210</v>
      </c>
      <c r="H30" s="127">
        <v>16</v>
      </c>
      <c r="I30" s="202" t="s">
        <v>218</v>
      </c>
      <c r="J30" s="215"/>
      <c r="K30" s="202" t="s">
        <v>219</v>
      </c>
      <c r="L30" s="124">
        <f t="shared" si="4"/>
        <v>194</v>
      </c>
      <c r="M30" s="239">
        <v>12</v>
      </c>
      <c r="N30" s="240">
        <v>4</v>
      </c>
      <c r="O30" s="241"/>
      <c r="P30" s="240"/>
      <c r="Q30" s="241"/>
      <c r="R30" s="240"/>
      <c r="S30" s="241"/>
      <c r="T30" s="240"/>
      <c r="U30" s="241"/>
      <c r="V30" s="240"/>
      <c r="W30" s="241"/>
      <c r="X30" s="240"/>
      <c r="Y30" s="241"/>
      <c r="Z30" s="240"/>
      <c r="AA30" s="241"/>
      <c r="AB30" s="240"/>
      <c r="AC30" s="241"/>
      <c r="AD30" s="240"/>
    </row>
    <row r="31" spans="1:30" s="56" customFormat="1" ht="30.75" customHeight="1" thickBot="1">
      <c r="A31" s="197" t="s">
        <v>87</v>
      </c>
      <c r="B31" s="242" t="s">
        <v>164</v>
      </c>
      <c r="C31" s="243">
        <v>2</v>
      </c>
      <c r="D31" s="243"/>
      <c r="E31" s="197"/>
      <c r="F31" s="244">
        <v>7</v>
      </c>
      <c r="G31" s="245">
        <f t="shared" si="3"/>
        <v>210</v>
      </c>
      <c r="H31" s="201">
        <v>16</v>
      </c>
      <c r="I31" s="202" t="s">
        <v>218</v>
      </c>
      <c r="J31" s="215"/>
      <c r="K31" s="202" t="s">
        <v>219</v>
      </c>
      <c r="L31" s="246">
        <f t="shared" si="4"/>
        <v>194</v>
      </c>
      <c r="M31" s="247"/>
      <c r="N31" s="248"/>
      <c r="O31" s="249">
        <v>12</v>
      </c>
      <c r="P31" s="248">
        <v>4</v>
      </c>
      <c r="Q31" s="249"/>
      <c r="R31" s="248"/>
      <c r="S31" s="249"/>
      <c r="T31" s="248"/>
      <c r="U31" s="249"/>
      <c r="V31" s="248"/>
      <c r="W31" s="249"/>
      <c r="X31" s="248"/>
      <c r="Y31" s="249"/>
      <c r="Z31" s="248"/>
      <c r="AA31" s="249"/>
      <c r="AB31" s="248"/>
      <c r="AC31" s="249"/>
      <c r="AD31" s="248"/>
    </row>
    <row r="32" spans="1:38" s="94" customFormat="1" ht="16.5" thickBot="1">
      <c r="A32" s="1001" t="s">
        <v>171</v>
      </c>
      <c r="B32" s="1002"/>
      <c r="C32" s="565"/>
      <c r="D32" s="566"/>
      <c r="E32" s="567"/>
      <c r="F32" s="568">
        <f>F21+F22+F25+F29+F26+F27+F28</f>
        <v>46</v>
      </c>
      <c r="G32" s="568">
        <f>G21+G22+G25+G29+G26+G27+G28</f>
        <v>1380</v>
      </c>
      <c r="H32" s="568">
        <f>H21+H22+H25+H29+H26+H27+H28</f>
        <v>100</v>
      </c>
      <c r="I32" s="568">
        <f>I21+I22+I25+I29+8+8+8</f>
        <v>60</v>
      </c>
      <c r="J32" s="568">
        <f>J21+J22+J25+J29</f>
        <v>12</v>
      </c>
      <c r="K32" s="568">
        <f>K21+K22+K25+K29+4+4+4</f>
        <v>28</v>
      </c>
      <c r="L32" s="568">
        <f>L21+L22+L26+L27+L28+L29</f>
        <v>1280</v>
      </c>
      <c r="M32" s="569">
        <f aca="true" t="shared" si="5" ref="M32:R32">SUM(M21:M31)</f>
        <v>32</v>
      </c>
      <c r="N32" s="570">
        <f t="shared" si="5"/>
        <v>4</v>
      </c>
      <c r="O32" s="570">
        <f t="shared" si="5"/>
        <v>36</v>
      </c>
      <c r="P32" s="570">
        <f t="shared" si="5"/>
        <v>4</v>
      </c>
      <c r="Q32" s="570">
        <f t="shared" si="5"/>
        <v>24</v>
      </c>
      <c r="R32" s="570">
        <f t="shared" si="5"/>
        <v>0</v>
      </c>
      <c r="S32" s="252">
        <f aca="true" t="shared" si="6" ref="S32:AD32">SUM(S21:S31)</f>
        <v>0</v>
      </c>
      <c r="T32" s="251">
        <f t="shared" si="6"/>
        <v>0</v>
      </c>
      <c r="U32" s="252">
        <f t="shared" si="6"/>
        <v>0</v>
      </c>
      <c r="V32" s="251">
        <f t="shared" si="6"/>
        <v>0</v>
      </c>
      <c r="W32" s="252">
        <f t="shared" si="6"/>
        <v>0</v>
      </c>
      <c r="X32" s="251">
        <f t="shared" si="6"/>
        <v>0</v>
      </c>
      <c r="Y32" s="252">
        <f t="shared" si="6"/>
        <v>0</v>
      </c>
      <c r="Z32" s="251">
        <f t="shared" si="6"/>
        <v>0</v>
      </c>
      <c r="AA32" s="252">
        <f t="shared" si="6"/>
        <v>0</v>
      </c>
      <c r="AB32" s="251">
        <f t="shared" si="6"/>
        <v>0</v>
      </c>
      <c r="AC32" s="252">
        <f t="shared" si="6"/>
        <v>0</v>
      </c>
      <c r="AD32" s="251">
        <f t="shared" si="6"/>
        <v>0</v>
      </c>
      <c r="AJ32" s="56" t="s">
        <v>246</v>
      </c>
      <c r="AK32" s="56"/>
      <c r="AL32" s="94" t="s">
        <v>249</v>
      </c>
    </row>
    <row r="33" spans="1:39" s="56" customFormat="1" ht="19.5" customHeight="1" thickBot="1">
      <c r="A33" s="940" t="s">
        <v>167</v>
      </c>
      <c r="B33" s="941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J33" s="56" t="s">
        <v>25</v>
      </c>
      <c r="AK33" s="56" t="s">
        <v>247</v>
      </c>
      <c r="AL33" s="56" t="s">
        <v>25</v>
      </c>
      <c r="AM33" s="56" t="s">
        <v>247</v>
      </c>
    </row>
    <row r="34" spans="1:39" s="56" customFormat="1" ht="19.5" customHeight="1">
      <c r="A34" s="253">
        <v>1</v>
      </c>
      <c r="B34" s="254" t="s">
        <v>91</v>
      </c>
      <c r="C34" s="255">
        <v>5</v>
      </c>
      <c r="D34" s="256"/>
      <c r="E34" s="256"/>
      <c r="F34" s="574">
        <v>4</v>
      </c>
      <c r="G34" s="258">
        <f>F34*30</f>
        <v>120</v>
      </c>
      <c r="H34" s="572">
        <v>12</v>
      </c>
      <c r="I34" s="573" t="s">
        <v>263</v>
      </c>
      <c r="J34" s="536"/>
      <c r="K34" s="573" t="s">
        <v>215</v>
      </c>
      <c r="L34" s="559">
        <f aca="true" t="shared" si="7" ref="L34:L45">G34-H34</f>
        <v>108</v>
      </c>
      <c r="M34" s="259"/>
      <c r="N34" s="202"/>
      <c r="O34" s="202"/>
      <c r="P34" s="202"/>
      <c r="Q34" s="202"/>
      <c r="R34" s="202"/>
      <c r="S34" s="202"/>
      <c r="T34" s="202"/>
      <c r="U34" s="260">
        <v>12</v>
      </c>
      <c r="V34" s="260">
        <v>0</v>
      </c>
      <c r="W34" s="202"/>
      <c r="X34" s="202"/>
      <c r="Y34" s="202"/>
      <c r="Z34" s="202"/>
      <c r="AA34" s="202"/>
      <c r="AB34" s="202"/>
      <c r="AC34" s="202"/>
      <c r="AD34" s="202"/>
      <c r="AI34" s="56">
        <f>SUM(M34:AH34)</f>
        <v>12</v>
      </c>
      <c r="AJ34" s="57">
        <v>4</v>
      </c>
      <c r="AK34" s="57"/>
      <c r="AL34" s="57"/>
      <c r="AM34" s="57">
        <v>2</v>
      </c>
    </row>
    <row r="35" spans="1:39" s="56" customFormat="1" ht="19.5" customHeight="1">
      <c r="A35" s="261">
        <v>2</v>
      </c>
      <c r="B35" s="262" t="s">
        <v>93</v>
      </c>
      <c r="C35" s="260"/>
      <c r="D35" s="260">
        <v>4</v>
      </c>
      <c r="E35" s="202"/>
      <c r="F35" s="574">
        <v>4</v>
      </c>
      <c r="G35" s="258">
        <f>F35*30</f>
        <v>120</v>
      </c>
      <c r="H35" s="572">
        <v>8</v>
      </c>
      <c r="I35" s="573" t="s">
        <v>263</v>
      </c>
      <c r="J35" s="536"/>
      <c r="K35" s="573"/>
      <c r="L35" s="559">
        <f t="shared" si="7"/>
        <v>112</v>
      </c>
      <c r="M35" s="575"/>
      <c r="N35" s="576"/>
      <c r="O35" s="577"/>
      <c r="P35" s="576"/>
      <c r="Q35" s="577"/>
      <c r="R35" s="576"/>
      <c r="S35" s="578">
        <v>8</v>
      </c>
      <c r="T35" s="579">
        <v>0</v>
      </c>
      <c r="U35" s="226"/>
      <c r="V35" s="223"/>
      <c r="W35" s="226"/>
      <c r="X35" s="223"/>
      <c r="Y35" s="226"/>
      <c r="Z35" s="223"/>
      <c r="AA35" s="226"/>
      <c r="AB35" s="223"/>
      <c r="AC35" s="226"/>
      <c r="AD35" s="223"/>
      <c r="AI35" s="56">
        <f>SUM(M35:AH35)</f>
        <v>8</v>
      </c>
      <c r="AJ35" s="57">
        <v>4</v>
      </c>
      <c r="AK35" s="57"/>
      <c r="AL35" s="57"/>
      <c r="AM35" s="57">
        <v>2</v>
      </c>
    </row>
    <row r="36" spans="1:39" s="56" customFormat="1" ht="19.5" customHeight="1">
      <c r="A36" s="140">
        <v>3</v>
      </c>
      <c r="B36" s="254" t="s">
        <v>95</v>
      </c>
      <c r="C36" s="537">
        <v>4</v>
      </c>
      <c r="D36" s="260"/>
      <c r="E36" s="202"/>
      <c r="F36" s="580">
        <v>4</v>
      </c>
      <c r="G36" s="581">
        <f>F36*30</f>
        <v>120</v>
      </c>
      <c r="H36" s="572">
        <v>12</v>
      </c>
      <c r="I36" s="573" t="s">
        <v>263</v>
      </c>
      <c r="J36" s="536"/>
      <c r="K36" s="573" t="s">
        <v>215</v>
      </c>
      <c r="L36" s="559">
        <f t="shared" si="7"/>
        <v>108</v>
      </c>
      <c r="M36" s="575"/>
      <c r="N36" s="573"/>
      <c r="O36" s="573"/>
      <c r="P36" s="573"/>
      <c r="Q36" s="537"/>
      <c r="R36" s="537"/>
      <c r="S36" s="537">
        <v>12</v>
      </c>
      <c r="T36" s="537">
        <v>0</v>
      </c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I36" s="56">
        <f>SUM(M36:AH36)</f>
        <v>12</v>
      </c>
      <c r="AJ36" s="57">
        <v>4</v>
      </c>
      <c r="AK36" s="57"/>
      <c r="AL36" s="57"/>
      <c r="AM36" s="57">
        <v>2</v>
      </c>
    </row>
    <row r="37" spans="1:39" s="94" customFormat="1" ht="36" customHeight="1" thickBot="1">
      <c r="A37" s="263">
        <v>4</v>
      </c>
      <c r="B37" s="264" t="s">
        <v>113</v>
      </c>
      <c r="C37" s="263"/>
      <c r="D37" s="263">
        <v>8</v>
      </c>
      <c r="E37" s="265"/>
      <c r="F37" s="266">
        <v>3</v>
      </c>
      <c r="G37" s="267">
        <f>F37*30</f>
        <v>90</v>
      </c>
      <c r="H37" s="263">
        <v>4</v>
      </c>
      <c r="I37" s="268">
        <v>4</v>
      </c>
      <c r="J37" s="263"/>
      <c r="K37" s="269">
        <f>H37-I37</f>
        <v>0</v>
      </c>
      <c r="L37" s="132">
        <f t="shared" si="7"/>
        <v>86</v>
      </c>
      <c r="M37" s="270"/>
      <c r="N37" s="271"/>
      <c r="O37" s="272"/>
      <c r="P37" s="271"/>
      <c r="Q37" s="272"/>
      <c r="R37" s="271"/>
      <c r="S37" s="272"/>
      <c r="T37" s="271"/>
      <c r="U37" s="272"/>
      <c r="V37" s="271"/>
      <c r="W37" s="272"/>
      <c r="X37" s="271"/>
      <c r="Y37" s="272"/>
      <c r="Z37" s="271"/>
      <c r="AA37" s="273">
        <v>4</v>
      </c>
      <c r="AB37" s="274">
        <v>0</v>
      </c>
      <c r="AC37" s="272"/>
      <c r="AD37" s="271"/>
      <c r="AI37" s="56">
        <f>SUM(M37:AH37)</f>
        <v>4</v>
      </c>
      <c r="AJ37" s="57">
        <f>I37</f>
        <v>4</v>
      </c>
      <c r="AK37" s="102"/>
      <c r="AL37" s="102"/>
      <c r="AM37" s="102"/>
    </row>
    <row r="38" spans="1:39" s="56" customFormat="1" ht="19.5" customHeight="1" thickBot="1">
      <c r="A38" s="170">
        <v>5</v>
      </c>
      <c r="B38" s="171" t="s">
        <v>97</v>
      </c>
      <c r="C38" s="172"/>
      <c r="D38" s="208"/>
      <c r="E38" s="275"/>
      <c r="F38" s="276">
        <f>F39+F40</f>
        <v>7</v>
      </c>
      <c r="G38" s="277">
        <f>G39+G40</f>
        <v>210</v>
      </c>
      <c r="H38" s="178">
        <f>H39+H40</f>
        <v>16</v>
      </c>
      <c r="I38" s="178">
        <v>8</v>
      </c>
      <c r="J38" s="278"/>
      <c r="K38" s="179">
        <v>8</v>
      </c>
      <c r="L38" s="132">
        <f t="shared" si="7"/>
        <v>194</v>
      </c>
      <c r="M38" s="232"/>
      <c r="N38" s="174"/>
      <c r="O38" s="232"/>
      <c r="P38" s="174"/>
      <c r="Q38" s="232"/>
      <c r="R38" s="174"/>
      <c r="S38" s="232"/>
      <c r="T38" s="174"/>
      <c r="U38" s="232"/>
      <c r="V38" s="174"/>
      <c r="W38" s="232"/>
      <c r="X38" s="174"/>
      <c r="Y38" s="232"/>
      <c r="Z38" s="174"/>
      <c r="AA38" s="232"/>
      <c r="AB38" s="174"/>
      <c r="AC38" s="232"/>
      <c r="AD38" s="174"/>
      <c r="AJ38" s="57"/>
      <c r="AK38" s="57"/>
      <c r="AL38" s="57"/>
      <c r="AM38" s="57"/>
    </row>
    <row r="39" spans="1:39" s="56" customFormat="1" ht="19.5" customHeight="1">
      <c r="A39" s="209" t="s">
        <v>143</v>
      </c>
      <c r="B39" s="279" t="s">
        <v>132</v>
      </c>
      <c r="C39" s="535">
        <v>5</v>
      </c>
      <c r="D39" s="280"/>
      <c r="E39" s="211"/>
      <c r="F39" s="281">
        <v>6</v>
      </c>
      <c r="G39" s="282">
        <f aca="true" t="shared" si="8" ref="G39:G45">F39*30</f>
        <v>180</v>
      </c>
      <c r="H39" s="238">
        <v>12</v>
      </c>
      <c r="I39" s="573" t="s">
        <v>213</v>
      </c>
      <c r="J39" s="127"/>
      <c r="K39" s="573" t="s">
        <v>214</v>
      </c>
      <c r="L39" s="132">
        <f t="shared" si="7"/>
        <v>168</v>
      </c>
      <c r="M39" s="283"/>
      <c r="N39" s="212"/>
      <c r="O39" s="217"/>
      <c r="P39" s="212"/>
      <c r="Q39" s="217"/>
      <c r="R39" s="212"/>
      <c r="S39" s="218"/>
      <c r="T39" s="284"/>
      <c r="U39" s="583">
        <v>8</v>
      </c>
      <c r="V39" s="584">
        <v>4</v>
      </c>
      <c r="W39" s="217"/>
      <c r="X39" s="212"/>
      <c r="Y39" s="217"/>
      <c r="Z39" s="212"/>
      <c r="AA39" s="217"/>
      <c r="AB39" s="212"/>
      <c r="AC39" s="217"/>
      <c r="AD39" s="212"/>
      <c r="AJ39" s="57" t="str">
        <f>I39</f>
        <v>6/2</v>
      </c>
      <c r="AK39" s="57"/>
      <c r="AL39" s="57"/>
      <c r="AM39" s="57"/>
    </row>
    <row r="40" spans="1:39" s="56" customFormat="1" ht="19.5" customHeight="1" thickBot="1">
      <c r="A40" s="194" t="s">
        <v>144</v>
      </c>
      <c r="B40" s="285" t="s">
        <v>133</v>
      </c>
      <c r="C40" s="243"/>
      <c r="D40" s="243"/>
      <c r="E40" s="582">
        <v>6</v>
      </c>
      <c r="F40" s="286">
        <v>1</v>
      </c>
      <c r="G40" s="287">
        <f t="shared" si="8"/>
        <v>30</v>
      </c>
      <c r="H40" s="201">
        <v>4</v>
      </c>
      <c r="I40" s="288"/>
      <c r="J40" s="201"/>
      <c r="K40" s="246">
        <v>4</v>
      </c>
      <c r="L40" s="246">
        <f t="shared" si="7"/>
        <v>26</v>
      </c>
      <c r="M40" s="289"/>
      <c r="N40" s="198"/>
      <c r="O40" s="290"/>
      <c r="P40" s="198"/>
      <c r="Q40" s="290"/>
      <c r="R40" s="198"/>
      <c r="S40" s="290"/>
      <c r="T40" s="198"/>
      <c r="U40" s="196"/>
      <c r="V40" s="230"/>
      <c r="W40" s="585">
        <v>4</v>
      </c>
      <c r="X40" s="198"/>
      <c r="Y40" s="290"/>
      <c r="Z40" s="198"/>
      <c r="AA40" s="290"/>
      <c r="AB40" s="198"/>
      <c r="AC40" s="290"/>
      <c r="AD40" s="198"/>
      <c r="AJ40" s="57">
        <f>I40</f>
        <v>0</v>
      </c>
      <c r="AK40" s="57"/>
      <c r="AL40" s="57">
        <v>4</v>
      </c>
      <c r="AM40" s="57"/>
    </row>
    <row r="41" spans="1:39" s="56" customFormat="1" ht="19.5" customHeight="1" thickBot="1">
      <c r="A41" s="291" t="s">
        <v>89</v>
      </c>
      <c r="B41" s="292" t="s">
        <v>98</v>
      </c>
      <c r="C41" s="208"/>
      <c r="D41" s="208"/>
      <c r="E41" s="173"/>
      <c r="F41" s="293">
        <f>F42+F43</f>
        <v>6</v>
      </c>
      <c r="G41" s="294">
        <f t="shared" si="8"/>
        <v>180</v>
      </c>
      <c r="H41" s="178">
        <f>H42+H43</f>
        <v>16</v>
      </c>
      <c r="I41" s="178">
        <v>8</v>
      </c>
      <c r="J41" s="177"/>
      <c r="K41" s="179">
        <f>H41-I41</f>
        <v>8</v>
      </c>
      <c r="L41" s="180">
        <f t="shared" si="7"/>
        <v>164</v>
      </c>
      <c r="M41" s="295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  <c r="AJ41" s="57"/>
      <c r="AK41" s="57"/>
      <c r="AL41" s="57"/>
      <c r="AM41" s="57"/>
    </row>
    <row r="42" spans="1:39" s="56" customFormat="1" ht="19.5" customHeight="1">
      <c r="A42" s="211" t="s">
        <v>85</v>
      </c>
      <c r="B42" s="236" t="s">
        <v>99</v>
      </c>
      <c r="C42" s="280">
        <v>5</v>
      </c>
      <c r="D42" s="211"/>
      <c r="E42" s="211"/>
      <c r="F42" s="281">
        <v>5</v>
      </c>
      <c r="G42" s="282">
        <f t="shared" si="8"/>
        <v>150</v>
      </c>
      <c r="H42" s="127">
        <v>12</v>
      </c>
      <c r="I42" s="573" t="s">
        <v>213</v>
      </c>
      <c r="J42" s="127"/>
      <c r="K42" s="573" t="s">
        <v>214</v>
      </c>
      <c r="L42" s="124">
        <f t="shared" si="7"/>
        <v>138</v>
      </c>
      <c r="M42" s="211"/>
      <c r="N42" s="211"/>
      <c r="O42" s="211"/>
      <c r="P42" s="211"/>
      <c r="Q42" s="211"/>
      <c r="R42" s="211"/>
      <c r="S42" s="211"/>
      <c r="T42" s="211"/>
      <c r="U42" s="535">
        <v>8</v>
      </c>
      <c r="V42" s="535">
        <v>4</v>
      </c>
      <c r="W42" s="211"/>
      <c r="X42" s="211"/>
      <c r="Y42" s="211"/>
      <c r="Z42" s="211"/>
      <c r="AA42" s="211"/>
      <c r="AB42" s="211"/>
      <c r="AC42" s="211"/>
      <c r="AD42" s="211"/>
      <c r="AJ42" s="57" t="str">
        <f>I42</f>
        <v>6/2</v>
      </c>
      <c r="AK42" s="57"/>
      <c r="AL42" s="57"/>
      <c r="AM42" s="57"/>
    </row>
    <row r="43" spans="1:39" s="56" customFormat="1" ht="19.5" customHeight="1">
      <c r="A43" s="296" t="s">
        <v>87</v>
      </c>
      <c r="B43" s="242" t="s">
        <v>100</v>
      </c>
      <c r="C43" s="243"/>
      <c r="D43" s="197"/>
      <c r="E43" s="243">
        <v>6</v>
      </c>
      <c r="F43" s="286">
        <v>1</v>
      </c>
      <c r="G43" s="287">
        <f t="shared" si="8"/>
        <v>30</v>
      </c>
      <c r="H43" s="201">
        <v>4</v>
      </c>
      <c r="I43" s="288"/>
      <c r="J43" s="201"/>
      <c r="K43" s="246">
        <v>4</v>
      </c>
      <c r="L43" s="246">
        <f t="shared" si="7"/>
        <v>26</v>
      </c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243">
        <v>4</v>
      </c>
      <c r="X43" s="197"/>
      <c r="Y43" s="197"/>
      <c r="Z43" s="197"/>
      <c r="AA43" s="197"/>
      <c r="AB43" s="197"/>
      <c r="AC43" s="197"/>
      <c r="AD43" s="197"/>
      <c r="AJ43" s="57">
        <f>I43</f>
        <v>0</v>
      </c>
      <c r="AK43" s="57"/>
      <c r="AL43" s="57">
        <v>4</v>
      </c>
      <c r="AM43" s="57"/>
    </row>
    <row r="44" spans="1:39" s="95" customFormat="1" ht="18" customHeight="1" hidden="1" thickBot="1">
      <c r="A44" s="297" t="s">
        <v>88</v>
      </c>
      <c r="B44" s="298" t="s">
        <v>103</v>
      </c>
      <c r="C44" s="299"/>
      <c r="D44" s="300"/>
      <c r="E44" s="301"/>
      <c r="F44" s="302">
        <f>F45+F46+F49+F52+F53+F54+F55</f>
        <v>32</v>
      </c>
      <c r="G44" s="303">
        <f t="shared" si="8"/>
        <v>960</v>
      </c>
      <c r="H44" s="161">
        <f>H45+H47+H50+H51+H53+H52+H54+H56+H57+H48</f>
        <v>76</v>
      </c>
      <c r="I44" s="304">
        <v>12</v>
      </c>
      <c r="J44" s="299"/>
      <c r="K44" s="304">
        <v>16</v>
      </c>
      <c r="L44" s="305">
        <f t="shared" si="7"/>
        <v>884</v>
      </c>
      <c r="M44" s="306"/>
      <c r="N44" s="307"/>
      <c r="O44" s="306"/>
      <c r="P44" s="307"/>
      <c r="Q44" s="306"/>
      <c r="R44" s="307"/>
      <c r="S44" s="306"/>
      <c r="T44" s="307"/>
      <c r="U44" s="306"/>
      <c r="V44" s="307"/>
      <c r="W44" s="306"/>
      <c r="X44" s="307"/>
      <c r="Y44" s="306"/>
      <c r="Z44" s="307"/>
      <c r="AA44" s="306"/>
      <c r="AB44" s="307"/>
      <c r="AC44" s="306"/>
      <c r="AD44" s="307"/>
      <c r="AJ44" s="57"/>
      <c r="AK44" s="103"/>
      <c r="AL44" s="103"/>
      <c r="AM44" s="103"/>
    </row>
    <row r="45" spans="1:39" s="56" customFormat="1" ht="29.25" customHeight="1" thickBot="1">
      <c r="A45" s="308" t="s">
        <v>145</v>
      </c>
      <c r="B45" s="309" t="s">
        <v>146</v>
      </c>
      <c r="C45" s="310"/>
      <c r="D45" s="311">
        <v>5</v>
      </c>
      <c r="E45" s="312"/>
      <c r="F45" s="586">
        <v>4</v>
      </c>
      <c r="G45" s="313">
        <f t="shared" si="8"/>
        <v>120</v>
      </c>
      <c r="H45" s="587">
        <v>8</v>
      </c>
      <c r="I45" s="588">
        <v>8</v>
      </c>
      <c r="J45" s="587"/>
      <c r="K45" s="589"/>
      <c r="L45" s="589">
        <f t="shared" si="7"/>
        <v>112</v>
      </c>
      <c r="M45" s="590"/>
      <c r="N45" s="590"/>
      <c r="O45" s="590"/>
      <c r="P45" s="590"/>
      <c r="Q45" s="590"/>
      <c r="R45" s="590"/>
      <c r="S45" s="590"/>
      <c r="T45" s="590"/>
      <c r="U45" s="591">
        <v>8</v>
      </c>
      <c r="V45" s="316"/>
      <c r="W45" s="316"/>
      <c r="X45" s="316"/>
      <c r="Y45" s="316"/>
      <c r="Z45" s="316"/>
      <c r="AA45" s="316"/>
      <c r="AB45" s="316"/>
      <c r="AC45" s="316"/>
      <c r="AD45" s="316"/>
      <c r="AJ45" s="57">
        <f>I45</f>
        <v>8</v>
      </c>
      <c r="AK45" s="57"/>
      <c r="AL45" s="57"/>
      <c r="AM45" s="57"/>
    </row>
    <row r="46" spans="1:39" s="56" customFormat="1" ht="19.5" customHeight="1" thickBot="1">
      <c r="A46" s="232" t="s">
        <v>147</v>
      </c>
      <c r="B46" s="317" t="s">
        <v>150</v>
      </c>
      <c r="C46" s="208"/>
      <c r="D46" s="173"/>
      <c r="E46" s="173"/>
      <c r="F46" s="592">
        <f>F47+F48</f>
        <v>5</v>
      </c>
      <c r="G46" s="294">
        <f>G47+G48</f>
        <v>150</v>
      </c>
      <c r="H46" s="177">
        <f>H47+H48</f>
        <v>16</v>
      </c>
      <c r="I46" s="319">
        <v>8</v>
      </c>
      <c r="J46" s="177"/>
      <c r="K46" s="179">
        <v>8</v>
      </c>
      <c r="L46" s="179">
        <f>L47+L48</f>
        <v>134</v>
      </c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4"/>
      <c r="AJ46" s="57"/>
      <c r="AK46" s="57"/>
      <c r="AL46" s="57"/>
      <c r="AM46" s="57"/>
    </row>
    <row r="47" spans="1:39" s="56" customFormat="1" ht="19.5" customHeight="1">
      <c r="A47" s="211" t="s">
        <v>148</v>
      </c>
      <c r="B47" s="320" t="s">
        <v>232</v>
      </c>
      <c r="C47" s="127">
        <v>6</v>
      </c>
      <c r="D47" s="321"/>
      <c r="E47" s="322"/>
      <c r="F47" s="593">
        <v>4</v>
      </c>
      <c r="G47" s="282">
        <f>F47*30</f>
        <v>120</v>
      </c>
      <c r="H47" s="127">
        <v>12</v>
      </c>
      <c r="I47" s="202" t="s">
        <v>213</v>
      </c>
      <c r="J47" s="215"/>
      <c r="K47" s="202" t="s">
        <v>214</v>
      </c>
      <c r="L47" s="124">
        <f>G47-H47</f>
        <v>108</v>
      </c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80">
        <v>8</v>
      </c>
      <c r="X47" s="280">
        <v>4</v>
      </c>
      <c r="Y47" s="211"/>
      <c r="Z47" s="211"/>
      <c r="AA47" s="211"/>
      <c r="AB47" s="211"/>
      <c r="AC47" s="211"/>
      <c r="AD47" s="211"/>
      <c r="AJ47" s="57">
        <v>6</v>
      </c>
      <c r="AK47" s="57">
        <v>2</v>
      </c>
      <c r="AL47" s="57">
        <v>2</v>
      </c>
      <c r="AM47" s="57">
        <v>2</v>
      </c>
    </row>
    <row r="48" spans="1:39" s="56" customFormat="1" ht="30" customHeight="1" thickBot="1">
      <c r="A48" s="197" t="s">
        <v>149</v>
      </c>
      <c r="B48" s="323" t="s">
        <v>151</v>
      </c>
      <c r="C48" s="201"/>
      <c r="D48" s="201"/>
      <c r="E48" s="324">
        <v>7</v>
      </c>
      <c r="F48" s="594">
        <v>1</v>
      </c>
      <c r="G48" s="287">
        <f>F48*30</f>
        <v>30</v>
      </c>
      <c r="H48" s="201">
        <v>4</v>
      </c>
      <c r="I48" s="288"/>
      <c r="J48" s="201"/>
      <c r="K48" s="246">
        <v>4</v>
      </c>
      <c r="L48" s="246">
        <f>G48-H48</f>
        <v>26</v>
      </c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243">
        <v>4</v>
      </c>
      <c r="Z48" s="243"/>
      <c r="AA48" s="197"/>
      <c r="AB48" s="197"/>
      <c r="AC48" s="197"/>
      <c r="AD48" s="197"/>
      <c r="AJ48" s="57">
        <f>I48</f>
        <v>0</v>
      </c>
      <c r="AK48" s="57"/>
      <c r="AL48" s="57">
        <v>4</v>
      </c>
      <c r="AM48" s="57"/>
    </row>
    <row r="49" spans="1:39" s="56" customFormat="1" ht="19.5" customHeight="1" thickBot="1">
      <c r="A49" s="291" t="s">
        <v>152</v>
      </c>
      <c r="B49" s="317" t="s">
        <v>153</v>
      </c>
      <c r="C49" s="208"/>
      <c r="D49" s="173"/>
      <c r="E49" s="173"/>
      <c r="F49" s="592">
        <f>F50+F51</f>
        <v>6</v>
      </c>
      <c r="G49" s="294">
        <f>G50+G51</f>
        <v>180</v>
      </c>
      <c r="H49" s="597">
        <v>12</v>
      </c>
      <c r="I49" s="598">
        <v>6</v>
      </c>
      <c r="J49" s="597"/>
      <c r="K49" s="599">
        <v>6</v>
      </c>
      <c r="L49" s="179">
        <f>L50+L51</f>
        <v>168</v>
      </c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4"/>
      <c r="AJ49" s="57"/>
      <c r="AK49" s="57"/>
      <c r="AL49" s="57"/>
      <c r="AM49" s="57"/>
    </row>
    <row r="50" spans="1:39" s="56" customFormat="1" ht="19.5" customHeight="1">
      <c r="A50" s="211" t="s">
        <v>154</v>
      </c>
      <c r="B50" s="320" t="s">
        <v>105</v>
      </c>
      <c r="C50" s="280">
        <v>7</v>
      </c>
      <c r="D50" s="127"/>
      <c r="E50" s="322"/>
      <c r="F50" s="593">
        <v>4.5</v>
      </c>
      <c r="G50" s="282">
        <f>F50*30</f>
        <v>135</v>
      </c>
      <c r="H50" s="140">
        <v>8</v>
      </c>
      <c r="I50" s="573" t="s">
        <v>216</v>
      </c>
      <c r="J50" s="536"/>
      <c r="K50" s="573" t="s">
        <v>217</v>
      </c>
      <c r="L50" s="595">
        <f>G50-H50</f>
        <v>127</v>
      </c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35">
        <v>8</v>
      </c>
      <c r="Z50" s="280">
        <v>0</v>
      </c>
      <c r="AA50" s="211"/>
      <c r="AB50" s="211"/>
      <c r="AC50" s="211"/>
      <c r="AD50" s="211"/>
      <c r="AJ50" s="57">
        <v>4</v>
      </c>
      <c r="AK50" s="57"/>
      <c r="AL50" s="57"/>
      <c r="AM50" s="57">
        <v>2</v>
      </c>
    </row>
    <row r="51" spans="1:39" s="56" customFormat="1" ht="19.5" customHeight="1">
      <c r="A51" s="202" t="s">
        <v>154</v>
      </c>
      <c r="B51" s="326" t="s">
        <v>106</v>
      </c>
      <c r="C51" s="140"/>
      <c r="D51" s="140"/>
      <c r="E51" s="327">
        <v>8</v>
      </c>
      <c r="F51" s="328">
        <v>1.5</v>
      </c>
      <c r="G51" s="258">
        <f>F51*30</f>
        <v>45</v>
      </c>
      <c r="H51" s="140">
        <v>4</v>
      </c>
      <c r="I51" s="329"/>
      <c r="J51" s="140"/>
      <c r="K51" s="132">
        <v>4</v>
      </c>
      <c r="L51" s="132">
        <f>G51-H51</f>
        <v>41</v>
      </c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60">
        <v>4</v>
      </c>
      <c r="AB51" s="260"/>
      <c r="AC51" s="202"/>
      <c r="AD51" s="202"/>
      <c r="AJ51" s="57">
        <f>I51</f>
        <v>0</v>
      </c>
      <c r="AK51" s="57"/>
      <c r="AL51" s="57">
        <v>4</v>
      </c>
      <c r="AM51" s="57"/>
    </row>
    <row r="52" spans="1:39" s="56" customFormat="1" ht="19.5" customHeight="1">
      <c r="A52" s="202" t="s">
        <v>155</v>
      </c>
      <c r="B52" s="330" t="s">
        <v>108</v>
      </c>
      <c r="C52" s="140"/>
      <c r="D52" s="140">
        <v>8</v>
      </c>
      <c r="E52" s="331"/>
      <c r="F52" s="601">
        <v>4</v>
      </c>
      <c r="G52" s="258">
        <f>F52*30</f>
        <v>120</v>
      </c>
      <c r="H52" s="572">
        <v>8</v>
      </c>
      <c r="I52" s="600">
        <v>8</v>
      </c>
      <c r="J52" s="572"/>
      <c r="K52" s="559">
        <f>H52-I52</f>
        <v>0</v>
      </c>
      <c r="L52" s="559">
        <f>G52-H52</f>
        <v>112</v>
      </c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37">
        <v>8</v>
      </c>
      <c r="AB52" s="537">
        <v>0</v>
      </c>
      <c r="AC52" s="202"/>
      <c r="AD52" s="202"/>
      <c r="AJ52" s="57">
        <f>I52</f>
        <v>8</v>
      </c>
      <c r="AK52" s="57"/>
      <c r="AL52" s="57"/>
      <c r="AM52" s="57"/>
    </row>
    <row r="53" spans="1:39" s="56" customFormat="1" ht="19.5" customHeight="1">
      <c r="A53" s="202" t="s">
        <v>156</v>
      </c>
      <c r="B53" s="326" t="s">
        <v>107</v>
      </c>
      <c r="C53" s="140"/>
      <c r="D53" s="140">
        <v>7</v>
      </c>
      <c r="E53" s="333"/>
      <c r="F53" s="601">
        <v>4</v>
      </c>
      <c r="G53" s="258">
        <f>F53*30</f>
        <v>120</v>
      </c>
      <c r="H53" s="572">
        <v>8</v>
      </c>
      <c r="I53" s="573" t="s">
        <v>216</v>
      </c>
      <c r="J53" s="536"/>
      <c r="K53" s="573" t="s">
        <v>217</v>
      </c>
      <c r="L53" s="559">
        <f>G53-H53</f>
        <v>112</v>
      </c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37">
        <v>8</v>
      </c>
      <c r="Z53" s="537">
        <v>0</v>
      </c>
      <c r="AA53" s="202"/>
      <c r="AB53" s="202"/>
      <c r="AC53" s="202"/>
      <c r="AD53" s="202"/>
      <c r="AJ53" s="57">
        <v>4</v>
      </c>
      <c r="AK53" s="57"/>
      <c r="AL53" s="57"/>
      <c r="AM53" s="57">
        <v>2</v>
      </c>
    </row>
    <row r="54" spans="1:39" s="56" customFormat="1" ht="19.5" customHeight="1" thickBot="1">
      <c r="A54" s="197" t="s">
        <v>157</v>
      </c>
      <c r="B54" s="334" t="s">
        <v>109</v>
      </c>
      <c r="C54" s="201">
        <v>8</v>
      </c>
      <c r="D54" s="201"/>
      <c r="E54" s="335"/>
      <c r="F54" s="602">
        <v>4</v>
      </c>
      <c r="G54" s="287">
        <f>F54*30</f>
        <v>120</v>
      </c>
      <c r="H54" s="140">
        <v>8</v>
      </c>
      <c r="I54" s="573" t="s">
        <v>216</v>
      </c>
      <c r="J54" s="536"/>
      <c r="K54" s="573" t="s">
        <v>217</v>
      </c>
      <c r="L54" s="246">
        <f>G54-H54</f>
        <v>112</v>
      </c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582">
        <v>8</v>
      </c>
      <c r="AB54" s="582">
        <v>0</v>
      </c>
      <c r="AC54" s="197"/>
      <c r="AD54" s="197"/>
      <c r="AJ54" s="57">
        <v>4</v>
      </c>
      <c r="AK54" s="57"/>
      <c r="AL54" s="57"/>
      <c r="AM54" s="57">
        <v>2</v>
      </c>
    </row>
    <row r="55" spans="1:39" s="56" customFormat="1" ht="19.5" customHeight="1" thickBot="1">
      <c r="A55" s="232" t="s">
        <v>158</v>
      </c>
      <c r="B55" s="337" t="s">
        <v>110</v>
      </c>
      <c r="C55" s="177"/>
      <c r="D55" s="177"/>
      <c r="E55" s="338"/>
      <c r="F55" s="603">
        <f>F56+F57</f>
        <v>5</v>
      </c>
      <c r="G55" s="294">
        <f>G56+G57</f>
        <v>150</v>
      </c>
      <c r="H55" s="177">
        <f>H56+H57</f>
        <v>16</v>
      </c>
      <c r="I55" s="319">
        <v>8</v>
      </c>
      <c r="J55" s="177"/>
      <c r="K55" s="179">
        <v>8</v>
      </c>
      <c r="L55" s="179">
        <f>L56+L57</f>
        <v>134</v>
      </c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4"/>
      <c r="AJ55" s="57"/>
      <c r="AK55" s="57"/>
      <c r="AL55" s="57"/>
      <c r="AM55" s="57"/>
    </row>
    <row r="56" spans="1:39" s="56" customFormat="1" ht="19.5" customHeight="1">
      <c r="A56" s="211" t="s">
        <v>159</v>
      </c>
      <c r="B56" s="339" t="s">
        <v>110</v>
      </c>
      <c r="C56" s="127">
        <v>7</v>
      </c>
      <c r="D56" s="127"/>
      <c r="E56" s="322"/>
      <c r="F56" s="604">
        <v>4</v>
      </c>
      <c r="G56" s="282">
        <f>F56*30</f>
        <v>120</v>
      </c>
      <c r="H56" s="127">
        <v>12</v>
      </c>
      <c r="I56" s="573" t="s">
        <v>213</v>
      </c>
      <c r="J56" s="536"/>
      <c r="K56" s="573" t="s">
        <v>214</v>
      </c>
      <c r="L56" s="124">
        <f>G56-H56</f>
        <v>108</v>
      </c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535">
        <v>8</v>
      </c>
      <c r="Z56" s="535">
        <v>4</v>
      </c>
      <c r="AA56" s="211"/>
      <c r="AB56" s="211"/>
      <c r="AC56" s="211"/>
      <c r="AD56" s="211"/>
      <c r="AJ56" s="57" t="str">
        <f>I56</f>
        <v>6/2</v>
      </c>
      <c r="AK56" s="57"/>
      <c r="AL56" s="57"/>
      <c r="AM56" s="57">
        <v>6</v>
      </c>
    </row>
    <row r="57" spans="1:39" s="56" customFormat="1" ht="34.5" customHeight="1">
      <c r="A57" s="202" t="s">
        <v>160</v>
      </c>
      <c r="B57" s="340" t="s">
        <v>111</v>
      </c>
      <c r="C57" s="140"/>
      <c r="D57" s="140"/>
      <c r="E57" s="333">
        <v>8</v>
      </c>
      <c r="F57" s="341">
        <v>1</v>
      </c>
      <c r="G57" s="258">
        <f>F57*30</f>
        <v>30</v>
      </c>
      <c r="H57" s="140">
        <v>4</v>
      </c>
      <c r="I57" s="329"/>
      <c r="J57" s="140"/>
      <c r="K57" s="132">
        <v>4</v>
      </c>
      <c r="L57" s="132">
        <f>G57-H57</f>
        <v>26</v>
      </c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60">
        <v>4</v>
      </c>
      <c r="AB57" s="260"/>
      <c r="AC57" s="202"/>
      <c r="AD57" s="202"/>
      <c r="AJ57" s="57">
        <f>I57</f>
        <v>0</v>
      </c>
      <c r="AK57" s="57"/>
      <c r="AL57" s="57">
        <v>4</v>
      </c>
      <c r="AM57" s="57"/>
    </row>
    <row r="58" spans="1:39" s="56" customFormat="1" ht="19.5" customHeight="1" thickBot="1">
      <c r="A58" s="197" t="s">
        <v>161</v>
      </c>
      <c r="B58" s="242" t="s">
        <v>102</v>
      </c>
      <c r="C58" s="243">
        <v>5</v>
      </c>
      <c r="D58" s="197"/>
      <c r="E58" s="197"/>
      <c r="F58" s="244">
        <v>3</v>
      </c>
      <c r="G58" s="287">
        <f>F58*30</f>
        <v>90</v>
      </c>
      <c r="H58" s="201">
        <v>4</v>
      </c>
      <c r="I58" s="288">
        <v>4</v>
      </c>
      <c r="J58" s="201"/>
      <c r="K58" s="246"/>
      <c r="L58" s="246">
        <f>G58-H58</f>
        <v>86</v>
      </c>
      <c r="M58" s="197"/>
      <c r="N58" s="197"/>
      <c r="O58" s="197"/>
      <c r="P58" s="197"/>
      <c r="Q58" s="197"/>
      <c r="R58" s="197"/>
      <c r="S58" s="197"/>
      <c r="T58" s="197"/>
      <c r="U58" s="243">
        <v>4</v>
      </c>
      <c r="V58" s="243">
        <v>0</v>
      </c>
      <c r="W58" s="197"/>
      <c r="X58" s="197"/>
      <c r="Y58" s="197"/>
      <c r="Z58" s="197"/>
      <c r="AA58" s="197"/>
      <c r="AB58" s="197"/>
      <c r="AC58" s="197"/>
      <c r="AD58" s="197"/>
      <c r="AJ58" s="57">
        <f>I58</f>
        <v>4</v>
      </c>
      <c r="AK58" s="57"/>
      <c r="AL58" s="57"/>
      <c r="AM58" s="57"/>
    </row>
    <row r="59" spans="1:39" s="93" customFormat="1" ht="32.25" thickBot="1">
      <c r="A59" s="342" t="s">
        <v>101</v>
      </c>
      <c r="B59" s="343" t="s">
        <v>162</v>
      </c>
      <c r="C59" s="344"/>
      <c r="D59" s="344"/>
      <c r="E59" s="345"/>
      <c r="F59" s="346">
        <f>F60+F61</f>
        <v>3.5</v>
      </c>
      <c r="G59" s="161">
        <f aca="true" t="shared" si="9" ref="G59:L59">G60+G61</f>
        <v>105</v>
      </c>
      <c r="H59" s="161">
        <f t="shared" si="9"/>
        <v>8</v>
      </c>
      <c r="I59" s="161">
        <f t="shared" si="9"/>
        <v>8</v>
      </c>
      <c r="J59" s="161">
        <f t="shared" si="9"/>
        <v>0</v>
      </c>
      <c r="K59" s="161">
        <f t="shared" si="9"/>
        <v>0</v>
      </c>
      <c r="L59" s="161">
        <f t="shared" si="9"/>
        <v>97</v>
      </c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8"/>
      <c r="AB59" s="348"/>
      <c r="AC59" s="347"/>
      <c r="AD59" s="347"/>
      <c r="AJ59" s="57"/>
      <c r="AK59" s="101"/>
      <c r="AL59" s="101"/>
      <c r="AM59" s="101"/>
    </row>
    <row r="60" spans="1:39" s="93" customFormat="1" ht="16.5" thickBot="1">
      <c r="A60" s="342" t="s">
        <v>236</v>
      </c>
      <c r="B60" s="349" t="s">
        <v>234</v>
      </c>
      <c r="C60" s="350"/>
      <c r="D60" s="605">
        <v>4</v>
      </c>
      <c r="E60" s="351"/>
      <c r="F60" s="188">
        <v>1.5</v>
      </c>
      <c r="G60" s="287">
        <f>F60*30</f>
        <v>45</v>
      </c>
      <c r="H60" s="145">
        <v>4</v>
      </c>
      <c r="I60" s="352">
        <v>4</v>
      </c>
      <c r="J60" s="353"/>
      <c r="K60" s="354"/>
      <c r="L60" s="355">
        <f aca="true" t="shared" si="10" ref="L60:L74">G60-H60</f>
        <v>41</v>
      </c>
      <c r="M60" s="347"/>
      <c r="N60" s="347"/>
      <c r="O60" s="347"/>
      <c r="P60" s="347"/>
      <c r="Q60" s="347"/>
      <c r="R60" s="347"/>
      <c r="S60" s="606">
        <v>4</v>
      </c>
      <c r="T60" s="606">
        <v>0</v>
      </c>
      <c r="U60" s="347"/>
      <c r="V60" s="347"/>
      <c r="W60" s="347"/>
      <c r="X60" s="347"/>
      <c r="Y60" s="347"/>
      <c r="Z60" s="347"/>
      <c r="AA60" s="348"/>
      <c r="AB60" s="348"/>
      <c r="AC60" s="347"/>
      <c r="AD60" s="347"/>
      <c r="AJ60" s="57">
        <f>I60</f>
        <v>4</v>
      </c>
      <c r="AK60" s="101"/>
      <c r="AL60" s="101"/>
      <c r="AM60" s="101"/>
    </row>
    <row r="61" spans="1:39" s="93" customFormat="1" ht="16.5" thickBot="1">
      <c r="A61" s="342" t="s">
        <v>237</v>
      </c>
      <c r="B61" s="356" t="s">
        <v>235</v>
      </c>
      <c r="C61" s="357">
        <v>8</v>
      </c>
      <c r="D61" s="358"/>
      <c r="E61" s="359"/>
      <c r="F61" s="360">
        <v>2</v>
      </c>
      <c r="G61" s="287">
        <f>F61*30</f>
        <v>60</v>
      </c>
      <c r="H61" s="145">
        <v>4</v>
      </c>
      <c r="I61" s="352">
        <v>4</v>
      </c>
      <c r="J61" s="353"/>
      <c r="K61" s="354"/>
      <c r="L61" s="361">
        <f t="shared" si="10"/>
        <v>56</v>
      </c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8">
        <v>4</v>
      </c>
      <c r="AB61" s="348">
        <v>0</v>
      </c>
      <c r="AC61" s="347"/>
      <c r="AD61" s="347"/>
      <c r="AJ61" s="57">
        <f>I61</f>
        <v>4</v>
      </c>
      <c r="AK61" s="101"/>
      <c r="AL61" s="101"/>
      <c r="AM61" s="101"/>
    </row>
    <row r="62" spans="1:39" s="97" customFormat="1" ht="32.25" thickBot="1">
      <c r="A62" s="607">
        <v>10</v>
      </c>
      <c r="B62" s="608" t="s">
        <v>223</v>
      </c>
      <c r="C62" s="609"/>
      <c r="D62" s="610">
        <v>7</v>
      </c>
      <c r="E62" s="609"/>
      <c r="F62" s="610">
        <v>3</v>
      </c>
      <c r="G62" s="287">
        <f>F62*30</f>
        <v>90</v>
      </c>
      <c r="H62" s="611">
        <v>4</v>
      </c>
      <c r="I62" s="612">
        <v>4</v>
      </c>
      <c r="J62" s="611"/>
      <c r="K62" s="613">
        <f>H62-I62</f>
        <v>0</v>
      </c>
      <c r="L62" s="614">
        <f t="shared" si="10"/>
        <v>86</v>
      </c>
      <c r="M62" s="615"/>
      <c r="N62" s="616"/>
      <c r="O62" s="616"/>
      <c r="P62" s="616"/>
      <c r="Q62" s="616"/>
      <c r="R62" s="616"/>
      <c r="S62" s="616"/>
      <c r="T62" s="616"/>
      <c r="U62" s="616"/>
      <c r="V62" s="616"/>
      <c r="W62" s="617"/>
      <c r="X62" s="617"/>
      <c r="Y62" s="616">
        <v>4</v>
      </c>
      <c r="Z62" s="616">
        <v>0</v>
      </c>
      <c r="AA62" s="616"/>
      <c r="AB62" s="616"/>
      <c r="AC62" s="616"/>
      <c r="AD62" s="618"/>
      <c r="AJ62" s="96">
        <f>I62</f>
        <v>4</v>
      </c>
      <c r="AK62" s="96"/>
      <c r="AL62" s="96"/>
      <c r="AM62" s="96"/>
    </row>
    <row r="63" spans="1:39" s="97" customFormat="1" ht="22.5" customHeight="1">
      <c r="A63" s="630"/>
      <c r="B63" s="631"/>
      <c r="C63" s="632"/>
      <c r="D63" s="633"/>
      <c r="E63" s="632"/>
      <c r="F63" s="633"/>
      <c r="G63" s="287"/>
      <c r="H63" s="611"/>
      <c r="I63" s="612"/>
      <c r="J63" s="611"/>
      <c r="K63" s="613"/>
      <c r="L63" s="634"/>
      <c r="M63" s="635"/>
      <c r="N63" s="632"/>
      <c r="O63" s="632"/>
      <c r="P63" s="632"/>
      <c r="Q63" s="632"/>
      <c r="R63" s="632"/>
      <c r="S63" s="632"/>
      <c r="T63" s="632"/>
      <c r="U63" s="636"/>
      <c r="V63" s="636"/>
      <c r="W63" s="617"/>
      <c r="X63" s="617"/>
      <c r="Y63" s="632"/>
      <c r="Z63" s="632"/>
      <c r="AA63" s="632"/>
      <c r="AB63" s="632"/>
      <c r="AC63" s="632"/>
      <c r="AD63" s="634"/>
      <c r="AJ63" s="96"/>
      <c r="AK63" s="96"/>
      <c r="AL63" s="96"/>
      <c r="AM63" s="96"/>
    </row>
    <row r="64" spans="1:39" s="56" customFormat="1" ht="18.75" customHeight="1">
      <c r="A64" s="140">
        <v>11</v>
      </c>
      <c r="B64" s="363" t="s">
        <v>131</v>
      </c>
      <c r="C64" s="331"/>
      <c r="D64" s="364">
        <v>6</v>
      </c>
      <c r="E64" s="331"/>
      <c r="F64" s="574">
        <v>3</v>
      </c>
      <c r="G64" s="258">
        <f>F64*30</f>
        <v>90</v>
      </c>
      <c r="H64" s="140">
        <v>4</v>
      </c>
      <c r="I64" s="365">
        <v>4</v>
      </c>
      <c r="J64" s="366"/>
      <c r="K64" s="367">
        <v>0</v>
      </c>
      <c r="L64" s="132">
        <f t="shared" si="10"/>
        <v>86</v>
      </c>
      <c r="M64" s="331"/>
      <c r="N64" s="331"/>
      <c r="O64" s="331"/>
      <c r="P64" s="331"/>
      <c r="Q64" s="331"/>
      <c r="R64" s="331"/>
      <c r="S64" s="331"/>
      <c r="T64" s="331"/>
      <c r="U64" s="219"/>
      <c r="V64" s="219"/>
      <c r="W64" s="619">
        <v>4</v>
      </c>
      <c r="X64" s="537">
        <v>0</v>
      </c>
      <c r="Y64" s="331"/>
      <c r="Z64" s="331"/>
      <c r="AA64" s="331"/>
      <c r="AB64" s="331"/>
      <c r="AC64" s="331"/>
      <c r="AD64" s="331"/>
      <c r="AJ64" s="57">
        <f>I64</f>
        <v>4</v>
      </c>
      <c r="AK64" s="57"/>
      <c r="AL64" s="57"/>
      <c r="AM64" s="57"/>
    </row>
    <row r="65" spans="1:39" s="56" customFormat="1" ht="18.75" customHeight="1" thickBot="1">
      <c r="A65" s="201">
        <v>12</v>
      </c>
      <c r="B65" s="369" t="s">
        <v>178</v>
      </c>
      <c r="C65" s="324">
        <v>4</v>
      </c>
      <c r="D65" s="335"/>
      <c r="E65" s="335"/>
      <c r="F65" s="620">
        <v>5.5</v>
      </c>
      <c r="G65" s="287">
        <f>F65*30</f>
        <v>165</v>
      </c>
      <c r="H65" s="140">
        <v>8</v>
      </c>
      <c r="I65" s="202" t="s">
        <v>263</v>
      </c>
      <c r="J65" s="215"/>
      <c r="K65" s="202"/>
      <c r="L65" s="246">
        <f t="shared" si="10"/>
        <v>157</v>
      </c>
      <c r="M65" s="335"/>
      <c r="N65" s="335"/>
      <c r="O65" s="335"/>
      <c r="P65" s="335"/>
      <c r="Q65" s="335"/>
      <c r="R65" s="335"/>
      <c r="S65" s="621">
        <v>8</v>
      </c>
      <c r="T65" s="606">
        <v>0</v>
      </c>
      <c r="U65" s="335"/>
      <c r="V65" s="197"/>
      <c r="W65" s="335"/>
      <c r="X65" s="335"/>
      <c r="Y65" s="335"/>
      <c r="Z65" s="335"/>
      <c r="AA65" s="335"/>
      <c r="AB65" s="335"/>
      <c r="AC65" s="335"/>
      <c r="AD65" s="335"/>
      <c r="AJ65" s="57">
        <v>4</v>
      </c>
      <c r="AK65" s="57"/>
      <c r="AL65" s="57"/>
      <c r="AM65" s="57">
        <v>2</v>
      </c>
    </row>
    <row r="66" spans="1:39" s="56" customFormat="1" ht="18.75" customHeight="1" thickBot="1">
      <c r="A66" s="362">
        <v>13</v>
      </c>
      <c r="B66" s="370" t="s">
        <v>199</v>
      </c>
      <c r="C66" s="338"/>
      <c r="D66" s="338"/>
      <c r="E66" s="338"/>
      <c r="F66" s="592">
        <f>F67+F68</f>
        <v>10</v>
      </c>
      <c r="G66" s="318">
        <f>G67+G68</f>
        <v>300</v>
      </c>
      <c r="H66" s="318">
        <v>16</v>
      </c>
      <c r="I66" s="318">
        <v>16</v>
      </c>
      <c r="J66" s="318">
        <f>J67+J68</f>
        <v>0</v>
      </c>
      <c r="K66" s="318"/>
      <c r="L66" s="246">
        <f t="shared" si="10"/>
        <v>284</v>
      </c>
      <c r="M66" s="338"/>
      <c r="N66" s="338"/>
      <c r="O66" s="338"/>
      <c r="P66" s="338"/>
      <c r="Q66" s="338"/>
      <c r="R66" s="338"/>
      <c r="S66" s="338"/>
      <c r="T66" s="338"/>
      <c r="U66" s="338"/>
      <c r="V66" s="173"/>
      <c r="W66" s="338"/>
      <c r="X66" s="338"/>
      <c r="Y66" s="338"/>
      <c r="Z66" s="338"/>
      <c r="AA66" s="338"/>
      <c r="AB66" s="338"/>
      <c r="AC66" s="338"/>
      <c r="AD66" s="371"/>
      <c r="AJ66" s="57"/>
      <c r="AK66" s="57"/>
      <c r="AL66" s="57"/>
      <c r="AM66" s="57"/>
    </row>
    <row r="67" spans="1:39" s="56" customFormat="1" ht="18.75" customHeight="1">
      <c r="A67" s="372" t="s">
        <v>104</v>
      </c>
      <c r="B67" s="236" t="s">
        <v>114</v>
      </c>
      <c r="C67" s="535">
        <v>4</v>
      </c>
      <c r="D67" s="373"/>
      <c r="E67" s="211"/>
      <c r="F67" s="622">
        <v>5</v>
      </c>
      <c r="G67" s="282">
        <f aca="true" t="shared" si="11" ref="G67:G73">F67*30</f>
        <v>150</v>
      </c>
      <c r="H67" s="140">
        <v>8</v>
      </c>
      <c r="I67" s="202" t="s">
        <v>263</v>
      </c>
      <c r="J67" s="215"/>
      <c r="K67" s="202"/>
      <c r="L67" s="124">
        <f t="shared" si="10"/>
        <v>142</v>
      </c>
      <c r="M67" s="211"/>
      <c r="N67" s="211"/>
      <c r="O67" s="211"/>
      <c r="P67" s="211"/>
      <c r="Q67" s="211"/>
      <c r="R67" s="211"/>
      <c r="S67" s="535">
        <v>8</v>
      </c>
      <c r="T67" s="535">
        <v>0</v>
      </c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J67" s="57">
        <v>4</v>
      </c>
      <c r="AK67" s="57"/>
      <c r="AL67" s="57"/>
      <c r="AM67" s="57">
        <v>2</v>
      </c>
    </row>
    <row r="68" spans="1:39" s="56" customFormat="1" ht="18.75" customHeight="1">
      <c r="A68" s="372" t="s">
        <v>257</v>
      </c>
      <c r="B68" s="330" t="s">
        <v>92</v>
      </c>
      <c r="C68" s="368">
        <v>5</v>
      </c>
      <c r="D68" s="202"/>
      <c r="E68" s="202"/>
      <c r="F68" s="623">
        <v>5</v>
      </c>
      <c r="G68" s="258">
        <f>F68*30</f>
        <v>150</v>
      </c>
      <c r="H68" s="140">
        <v>8</v>
      </c>
      <c r="I68" s="202" t="s">
        <v>263</v>
      </c>
      <c r="J68" s="215"/>
      <c r="K68" s="202"/>
      <c r="L68" s="132">
        <f>G68-H68</f>
        <v>142</v>
      </c>
      <c r="M68" s="202"/>
      <c r="N68" s="202"/>
      <c r="O68" s="202"/>
      <c r="P68" s="202"/>
      <c r="Q68" s="202"/>
      <c r="R68" s="202"/>
      <c r="S68" s="202"/>
      <c r="T68" s="202"/>
      <c r="U68" s="537">
        <v>8</v>
      </c>
      <c r="V68" s="537">
        <v>0</v>
      </c>
      <c r="W68" s="202"/>
      <c r="X68" s="202"/>
      <c r="Y68" s="202"/>
      <c r="Z68" s="202"/>
      <c r="AA68" s="202"/>
      <c r="AB68" s="202"/>
      <c r="AC68" s="202"/>
      <c r="AD68" s="202"/>
      <c r="AJ68" s="57">
        <v>4</v>
      </c>
      <c r="AK68" s="57"/>
      <c r="AL68" s="57"/>
      <c r="AM68" s="57">
        <v>2</v>
      </c>
    </row>
    <row r="69" spans="1:39" s="56" customFormat="1" ht="18.75" customHeight="1">
      <c r="A69" s="374" t="s">
        <v>248</v>
      </c>
      <c r="B69" s="375" t="s">
        <v>115</v>
      </c>
      <c r="C69" s="260">
        <v>6</v>
      </c>
      <c r="D69" s="202"/>
      <c r="E69" s="202"/>
      <c r="F69" s="574">
        <v>5</v>
      </c>
      <c r="G69" s="258">
        <f>F69*30</f>
        <v>150</v>
      </c>
      <c r="H69" s="140">
        <v>8</v>
      </c>
      <c r="I69" s="573" t="s">
        <v>216</v>
      </c>
      <c r="J69" s="536"/>
      <c r="K69" s="573" t="s">
        <v>217</v>
      </c>
      <c r="L69" s="132">
        <f>G69-H69</f>
        <v>142</v>
      </c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537">
        <v>8</v>
      </c>
      <c r="X69" s="537">
        <v>0</v>
      </c>
      <c r="Y69" s="202"/>
      <c r="Z69" s="202"/>
      <c r="AA69" s="202"/>
      <c r="AB69" s="202"/>
      <c r="AC69" s="202"/>
      <c r="AD69" s="202"/>
      <c r="AJ69" s="57">
        <v>4</v>
      </c>
      <c r="AK69" s="57"/>
      <c r="AL69" s="57"/>
      <c r="AM69" s="57">
        <v>2</v>
      </c>
    </row>
    <row r="70" spans="1:39" s="97" customFormat="1" ht="18.75" customHeight="1" hidden="1">
      <c r="A70" s="140"/>
      <c r="B70" s="326"/>
      <c r="C70" s="140"/>
      <c r="D70" s="140"/>
      <c r="E70" s="331"/>
      <c r="F70" s="332"/>
      <c r="G70" s="258"/>
      <c r="H70" s="140"/>
      <c r="I70" s="352"/>
      <c r="J70" s="140"/>
      <c r="K70" s="132"/>
      <c r="L70" s="132"/>
      <c r="M70" s="202"/>
      <c r="N70" s="202"/>
      <c r="O70" s="202"/>
      <c r="P70" s="202"/>
      <c r="Q70" s="260"/>
      <c r="R70" s="260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J70" s="57">
        <f>I70</f>
        <v>0</v>
      </c>
      <c r="AK70" s="96"/>
      <c r="AL70" s="96"/>
      <c r="AM70" s="96"/>
    </row>
    <row r="71" spans="1:39" s="97" customFormat="1" ht="18.75" customHeight="1">
      <c r="A71" s="201">
        <v>15</v>
      </c>
      <c r="B71" s="323" t="s">
        <v>174</v>
      </c>
      <c r="C71" s="201"/>
      <c r="D71" s="201">
        <v>6</v>
      </c>
      <c r="E71" s="335"/>
      <c r="F71" s="336">
        <v>4</v>
      </c>
      <c r="G71" s="287">
        <f t="shared" si="11"/>
        <v>120</v>
      </c>
      <c r="H71" s="201">
        <v>8</v>
      </c>
      <c r="I71" s="260">
        <v>8</v>
      </c>
      <c r="J71" s="201"/>
      <c r="K71" s="246">
        <v>0</v>
      </c>
      <c r="L71" s="246">
        <f t="shared" si="10"/>
        <v>112</v>
      </c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582">
        <v>8</v>
      </c>
      <c r="X71" s="243"/>
      <c r="Y71" s="197"/>
      <c r="Z71" s="197"/>
      <c r="AA71" s="197"/>
      <c r="AB71" s="197"/>
      <c r="AC71" s="197"/>
      <c r="AD71" s="197"/>
      <c r="AJ71" s="57">
        <v>4</v>
      </c>
      <c r="AK71" s="96"/>
      <c r="AL71" s="96"/>
      <c r="AM71" s="96"/>
    </row>
    <row r="72" spans="1:39" s="56" customFormat="1" ht="18.75" customHeight="1">
      <c r="A72" s="201">
        <v>16</v>
      </c>
      <c r="B72" s="376" t="s">
        <v>179</v>
      </c>
      <c r="C72" s="201"/>
      <c r="D72" s="624">
        <v>6</v>
      </c>
      <c r="E72" s="335"/>
      <c r="F72" s="336">
        <v>4</v>
      </c>
      <c r="G72" s="287">
        <f t="shared" si="11"/>
        <v>120</v>
      </c>
      <c r="H72" s="201">
        <v>8</v>
      </c>
      <c r="I72" s="288">
        <v>8</v>
      </c>
      <c r="J72" s="201"/>
      <c r="K72" s="246">
        <v>0</v>
      </c>
      <c r="L72" s="246">
        <f t="shared" si="10"/>
        <v>112</v>
      </c>
      <c r="M72" s="197"/>
      <c r="N72" s="197"/>
      <c r="O72" s="197"/>
      <c r="P72" s="197"/>
      <c r="Q72" s="197"/>
      <c r="R72" s="197"/>
      <c r="S72" s="202"/>
      <c r="T72" s="202"/>
      <c r="U72" s="243"/>
      <c r="V72" s="243"/>
      <c r="W72" s="243">
        <v>8</v>
      </c>
      <c r="X72" s="243">
        <v>0</v>
      </c>
      <c r="Y72" s="197"/>
      <c r="Z72" s="197"/>
      <c r="AA72" s="197"/>
      <c r="AB72" s="197"/>
      <c r="AC72" s="197"/>
      <c r="AD72" s="197"/>
      <c r="AJ72" s="57">
        <v>4</v>
      </c>
      <c r="AK72" s="57"/>
      <c r="AL72" s="57"/>
      <c r="AM72" s="57"/>
    </row>
    <row r="73" spans="1:39" s="56" customFormat="1" ht="30.75" customHeight="1" thickBot="1">
      <c r="A73" s="197" t="s">
        <v>175</v>
      </c>
      <c r="B73" s="334" t="s">
        <v>94</v>
      </c>
      <c r="C73" s="243">
        <v>6</v>
      </c>
      <c r="D73" s="197"/>
      <c r="E73" s="197"/>
      <c r="F73" s="620">
        <v>3.5</v>
      </c>
      <c r="G73" s="287">
        <f t="shared" si="11"/>
        <v>105</v>
      </c>
      <c r="H73" s="140">
        <v>8</v>
      </c>
      <c r="I73" s="202" t="s">
        <v>216</v>
      </c>
      <c r="J73" s="215"/>
      <c r="K73" s="202" t="s">
        <v>217</v>
      </c>
      <c r="L73" s="246">
        <f t="shared" si="10"/>
        <v>97</v>
      </c>
      <c r="M73" s="197"/>
      <c r="N73" s="197"/>
      <c r="O73" s="197"/>
      <c r="P73" s="197"/>
      <c r="Q73" s="197"/>
      <c r="R73" s="197"/>
      <c r="S73" s="331"/>
      <c r="T73" s="331"/>
      <c r="U73" s="197"/>
      <c r="V73" s="197"/>
      <c r="W73" s="377">
        <v>8</v>
      </c>
      <c r="X73" s="377">
        <v>0</v>
      </c>
      <c r="Y73" s="197"/>
      <c r="Z73" s="197"/>
      <c r="AA73" s="197"/>
      <c r="AB73" s="197"/>
      <c r="AC73" s="197"/>
      <c r="AD73" s="197"/>
      <c r="AJ73" s="56">
        <v>4</v>
      </c>
      <c r="AM73" s="56">
        <v>2</v>
      </c>
    </row>
    <row r="74" spans="1:39" s="98" customFormat="1" ht="30.75" customHeight="1">
      <c r="A74" s="1003" t="s">
        <v>172</v>
      </c>
      <c r="B74" s="1004"/>
      <c r="C74" s="378"/>
      <c r="D74" s="378"/>
      <c r="E74" s="379"/>
      <c r="F74" s="380">
        <f>F34+F35+F36+F37+F38+F41+F45+F46+F49+F52+F53+F54+F55+F58+F59+F62+F64+F65+F66+F69+F71+F72+F73</f>
        <v>104.5</v>
      </c>
      <c r="G74" s="380">
        <f>G34+G35+G36+G37+G38+G41+G45+G46+G49+G52+G53+G54+G55+G58+G59+G62+G64+G65+G66+G69+G71+G72+G73</f>
        <v>3135</v>
      </c>
      <c r="H74" s="380">
        <f>H34+H35+H36+H37+H38+H41+H45+H46+H49+H52+H53+H54+H55+H58+H59+H62+H64+H65+H66+H69+H71+H72+H73</f>
        <v>220</v>
      </c>
      <c r="I74" s="381">
        <v>166</v>
      </c>
      <c r="J74" s="381"/>
      <c r="K74" s="381">
        <v>54</v>
      </c>
      <c r="L74" s="382">
        <f t="shared" si="10"/>
        <v>2915</v>
      </c>
      <c r="M74" s="383">
        <f aca="true" t="shared" si="12" ref="M74:AD74">SUM(M34:M73)</f>
        <v>0</v>
      </c>
      <c r="N74" s="383">
        <f t="shared" si="12"/>
        <v>0</v>
      </c>
      <c r="O74" s="383">
        <f t="shared" si="12"/>
        <v>0</v>
      </c>
      <c r="P74" s="383">
        <f t="shared" si="12"/>
        <v>0</v>
      </c>
      <c r="Q74" s="383">
        <f t="shared" si="12"/>
        <v>0</v>
      </c>
      <c r="R74" s="383">
        <f t="shared" si="12"/>
        <v>0</v>
      </c>
      <c r="S74" s="534">
        <f t="shared" si="12"/>
        <v>40</v>
      </c>
      <c r="T74" s="534">
        <f t="shared" si="12"/>
        <v>0</v>
      </c>
      <c r="U74" s="383">
        <f t="shared" si="12"/>
        <v>48</v>
      </c>
      <c r="V74" s="383">
        <f t="shared" si="12"/>
        <v>8</v>
      </c>
      <c r="W74" s="383">
        <f t="shared" si="12"/>
        <v>52</v>
      </c>
      <c r="X74" s="383">
        <f t="shared" si="12"/>
        <v>4</v>
      </c>
      <c r="Y74" s="383">
        <f t="shared" si="12"/>
        <v>32</v>
      </c>
      <c r="Z74" s="383">
        <f t="shared" si="12"/>
        <v>4</v>
      </c>
      <c r="AA74" s="383">
        <f t="shared" si="12"/>
        <v>32</v>
      </c>
      <c r="AB74" s="383">
        <f t="shared" si="12"/>
        <v>0</v>
      </c>
      <c r="AC74" s="383">
        <f t="shared" si="12"/>
        <v>0</v>
      </c>
      <c r="AD74" s="383">
        <f t="shared" si="12"/>
        <v>0</v>
      </c>
      <c r="AI74" s="98">
        <f>30*F74</f>
        <v>3135</v>
      </c>
      <c r="AJ74" s="99">
        <f>SUM(AJ34:AJ73)</f>
        <v>98</v>
      </c>
      <c r="AK74" s="99">
        <f>SUM(AK34:AK73)</f>
        <v>2</v>
      </c>
      <c r="AL74" s="99">
        <f>SUM(AL34:AL73)</f>
        <v>22</v>
      </c>
      <c r="AM74" s="99">
        <f>SUM(AM34:AM73)</f>
        <v>30</v>
      </c>
    </row>
    <row r="75" spans="1:30" s="97" customFormat="1" ht="30.75" customHeight="1" thickBot="1">
      <c r="A75" s="384"/>
      <c r="B75" s="385" t="s">
        <v>173</v>
      </c>
      <c r="C75" s="386"/>
      <c r="D75" s="386"/>
      <c r="E75" s="386"/>
      <c r="F75" s="386">
        <f>F19+F32+F74</f>
        <v>178</v>
      </c>
      <c r="G75" s="386">
        <f>G19+G32+G74</f>
        <v>5340</v>
      </c>
      <c r="H75" s="386">
        <f>H74+H32+H19</f>
        <v>352</v>
      </c>
      <c r="I75" s="386">
        <f>I74+I32+I19</f>
        <v>258</v>
      </c>
      <c r="J75" s="386">
        <f>J74+J32+J19</f>
        <v>12</v>
      </c>
      <c r="K75" s="386">
        <f>K74+K32+K19</f>
        <v>82</v>
      </c>
      <c r="L75" s="386">
        <f>L74+L32+L19</f>
        <v>4988</v>
      </c>
      <c r="M75" s="386">
        <f>M19+M32+M74</f>
        <v>36</v>
      </c>
      <c r="N75" s="386">
        <f aca="true" t="shared" si="13" ref="N75:AD75">N19+N32+N74</f>
        <v>4</v>
      </c>
      <c r="O75" s="386">
        <f t="shared" si="13"/>
        <v>40</v>
      </c>
      <c r="P75" s="386">
        <f t="shared" si="13"/>
        <v>4</v>
      </c>
      <c r="Q75" s="386">
        <f t="shared" si="13"/>
        <v>36</v>
      </c>
      <c r="R75" s="386">
        <f t="shared" si="13"/>
        <v>0</v>
      </c>
      <c r="S75" s="386">
        <f t="shared" si="13"/>
        <v>44</v>
      </c>
      <c r="T75" s="386">
        <f t="shared" si="13"/>
        <v>0</v>
      </c>
      <c r="U75" s="386">
        <f t="shared" si="13"/>
        <v>52</v>
      </c>
      <c r="V75" s="386">
        <f t="shared" si="13"/>
        <v>8</v>
      </c>
      <c r="W75" s="386">
        <f t="shared" si="13"/>
        <v>52</v>
      </c>
      <c r="X75" s="386">
        <f t="shared" si="13"/>
        <v>4</v>
      </c>
      <c r="Y75" s="386">
        <f t="shared" si="13"/>
        <v>36</v>
      </c>
      <c r="Z75" s="386">
        <f t="shared" si="13"/>
        <v>4</v>
      </c>
      <c r="AA75" s="386">
        <f t="shared" si="13"/>
        <v>32</v>
      </c>
      <c r="AB75" s="386">
        <f t="shared" si="13"/>
        <v>0</v>
      </c>
      <c r="AC75" s="386">
        <f t="shared" si="13"/>
        <v>0</v>
      </c>
      <c r="AD75" s="386">
        <f t="shared" si="13"/>
        <v>0</v>
      </c>
    </row>
    <row r="76" spans="1:30" s="56" customFormat="1" ht="22.5" customHeight="1" thickBot="1">
      <c r="A76" s="389"/>
      <c r="B76" s="997" t="s">
        <v>168</v>
      </c>
      <c r="C76" s="997"/>
      <c r="D76" s="997"/>
      <c r="E76" s="997"/>
      <c r="F76" s="997"/>
      <c r="G76" s="997"/>
      <c r="H76" s="997"/>
      <c r="I76" s="997"/>
      <c r="J76" s="997"/>
      <c r="K76" s="997"/>
      <c r="L76" s="997"/>
      <c r="M76" s="997"/>
      <c r="N76" s="997"/>
      <c r="O76" s="997"/>
      <c r="P76" s="997"/>
      <c r="Q76" s="997"/>
      <c r="R76" s="997"/>
      <c r="S76" s="997"/>
      <c r="T76" s="997"/>
      <c r="U76" s="997"/>
      <c r="V76" s="997"/>
      <c r="W76" s="997"/>
      <c r="X76" s="997"/>
      <c r="Y76" s="997"/>
      <c r="Z76" s="997"/>
      <c r="AA76" s="997"/>
      <c r="AB76" s="997"/>
      <c r="AC76" s="997"/>
      <c r="AD76" s="997"/>
    </row>
    <row r="77" spans="1:36" s="56" customFormat="1" ht="16.5" thickBot="1">
      <c r="A77" s="929" t="s">
        <v>201</v>
      </c>
      <c r="B77" s="930"/>
      <c r="C77" s="930"/>
      <c r="D77" s="930"/>
      <c r="E77" s="930"/>
      <c r="F77" s="930"/>
      <c r="G77" s="930"/>
      <c r="H77" s="930"/>
      <c r="I77" s="930"/>
      <c r="J77" s="930"/>
      <c r="K77" s="930"/>
      <c r="L77" s="930"/>
      <c r="M77" s="930"/>
      <c r="N77" s="930"/>
      <c r="O77" s="930"/>
      <c r="P77" s="930"/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  <c r="AC77" s="930"/>
      <c r="AD77" s="930"/>
      <c r="AJ77" s="56">
        <f>89*30</f>
        <v>2670</v>
      </c>
    </row>
    <row r="78" spans="1:37" s="56" customFormat="1" ht="21.75" customHeight="1">
      <c r="A78" s="390">
        <v>1</v>
      </c>
      <c r="B78" s="391" t="s">
        <v>117</v>
      </c>
      <c r="C78" s="392"/>
      <c r="D78" s="393">
        <v>8</v>
      </c>
      <c r="E78" s="394"/>
      <c r="F78" s="395">
        <v>3</v>
      </c>
      <c r="G78" s="396">
        <f>F78*30</f>
        <v>90</v>
      </c>
      <c r="H78" s="140">
        <v>4</v>
      </c>
      <c r="I78" s="139">
        <v>4</v>
      </c>
      <c r="J78" s="140"/>
      <c r="K78" s="132"/>
      <c r="L78" s="225">
        <f>G78-H78</f>
        <v>86</v>
      </c>
      <c r="M78" s="397"/>
      <c r="N78" s="398"/>
      <c r="O78" s="397"/>
      <c r="P78" s="398"/>
      <c r="Q78" s="397"/>
      <c r="R78" s="398"/>
      <c r="S78" s="397"/>
      <c r="T78" s="398"/>
      <c r="U78" s="397"/>
      <c r="V78" s="398"/>
      <c r="W78" s="397"/>
      <c r="X78" s="398"/>
      <c r="Y78" s="397"/>
      <c r="Z78" s="398"/>
      <c r="AA78" s="399">
        <v>4</v>
      </c>
      <c r="AB78" s="400">
        <v>0</v>
      </c>
      <c r="AC78" s="397"/>
      <c r="AD78" s="398"/>
      <c r="AK78" s="56">
        <f>G74-H74</f>
        <v>2915</v>
      </c>
    </row>
    <row r="79" spans="1:30" s="56" customFormat="1" ht="15.75">
      <c r="A79" s="401">
        <v>2</v>
      </c>
      <c r="B79" s="402" t="s">
        <v>121</v>
      </c>
      <c r="C79" s="403"/>
      <c r="D79" s="327">
        <v>8</v>
      </c>
      <c r="E79" s="404"/>
      <c r="F79" s="405">
        <v>3</v>
      </c>
      <c r="G79" s="396">
        <f aca="true" t="shared" si="14" ref="G79:G89">F79*30</f>
        <v>90</v>
      </c>
      <c r="H79" s="140">
        <v>4</v>
      </c>
      <c r="I79" s="139">
        <v>4</v>
      </c>
      <c r="J79" s="140"/>
      <c r="K79" s="132">
        <f aca="true" t="shared" si="15" ref="K79:K88">H79-I79</f>
        <v>0</v>
      </c>
      <c r="L79" s="225">
        <f aca="true" t="shared" si="16" ref="L79:L88">G79-H79</f>
        <v>86</v>
      </c>
      <c r="M79" s="403"/>
      <c r="N79" s="406"/>
      <c r="O79" s="403"/>
      <c r="P79" s="406"/>
      <c r="Q79" s="403"/>
      <c r="R79" s="406"/>
      <c r="S79" s="403"/>
      <c r="T79" s="406"/>
      <c r="U79" s="403"/>
      <c r="V79" s="406"/>
      <c r="W79" s="403"/>
      <c r="X79" s="406"/>
      <c r="Y79" s="403"/>
      <c r="Z79" s="406"/>
      <c r="AA79" s="403">
        <v>4</v>
      </c>
      <c r="AB79" s="406">
        <v>0</v>
      </c>
      <c r="AC79" s="403"/>
      <c r="AD79" s="406"/>
    </row>
    <row r="80" spans="1:30" s="56" customFormat="1" ht="15.75">
      <c r="A80" s="401">
        <v>3</v>
      </c>
      <c r="B80" s="407" t="s">
        <v>200</v>
      </c>
      <c r="C80" s="403"/>
      <c r="D80" s="625">
        <v>5</v>
      </c>
      <c r="E80" s="404"/>
      <c r="F80" s="405">
        <v>3</v>
      </c>
      <c r="G80" s="396">
        <f t="shared" si="14"/>
        <v>90</v>
      </c>
      <c r="H80" s="140">
        <v>4</v>
      </c>
      <c r="I80" s="139">
        <v>4</v>
      </c>
      <c r="J80" s="140"/>
      <c r="K80" s="132">
        <f t="shared" si="15"/>
        <v>0</v>
      </c>
      <c r="L80" s="225">
        <f t="shared" si="16"/>
        <v>86</v>
      </c>
      <c r="M80" s="226"/>
      <c r="N80" s="408"/>
      <c r="O80" s="226"/>
      <c r="P80" s="408"/>
      <c r="Q80" s="226"/>
      <c r="R80" s="408"/>
      <c r="S80" s="222"/>
      <c r="T80" s="409"/>
      <c r="U80" s="578">
        <v>4</v>
      </c>
      <c r="V80" s="626">
        <v>0</v>
      </c>
      <c r="W80" s="226"/>
      <c r="X80" s="408"/>
      <c r="Y80" s="226"/>
      <c r="Z80" s="408"/>
      <c r="AA80" s="226"/>
      <c r="AB80" s="408"/>
      <c r="AC80" s="226"/>
      <c r="AD80" s="408"/>
    </row>
    <row r="81" spans="1:30" s="53" customFormat="1" ht="15.75">
      <c r="A81" s="401">
        <v>4</v>
      </c>
      <c r="B81" s="66" t="s">
        <v>182</v>
      </c>
      <c r="C81" s="249"/>
      <c r="D81" s="140">
        <v>7</v>
      </c>
      <c r="E81" s="410"/>
      <c r="F81" s="405">
        <v>5</v>
      </c>
      <c r="G81" s="396">
        <f t="shared" si="14"/>
        <v>150</v>
      </c>
      <c r="H81" s="140">
        <v>4</v>
      </c>
      <c r="I81" s="139">
        <v>4</v>
      </c>
      <c r="J81" s="140"/>
      <c r="K81" s="132">
        <f t="shared" si="15"/>
        <v>0</v>
      </c>
      <c r="L81" s="225">
        <f t="shared" si="16"/>
        <v>146</v>
      </c>
      <c r="M81" s="226"/>
      <c r="N81" s="408"/>
      <c r="O81" s="226"/>
      <c r="P81" s="408"/>
      <c r="Q81" s="226"/>
      <c r="R81" s="408"/>
      <c r="S81" s="226"/>
      <c r="T81" s="408"/>
      <c r="U81" s="226"/>
      <c r="V81" s="408"/>
      <c r="W81" s="226"/>
      <c r="X81" s="408"/>
      <c r="Y81" s="222">
        <v>4</v>
      </c>
      <c r="Z81" s="409">
        <v>0</v>
      </c>
      <c r="AA81" s="226"/>
      <c r="AB81" s="408"/>
      <c r="AC81" s="226"/>
      <c r="AD81" s="408"/>
    </row>
    <row r="82" spans="1:30" s="53" customFormat="1" ht="15.75">
      <c r="A82" s="401">
        <v>5</v>
      </c>
      <c r="B82" s="402" t="s">
        <v>196</v>
      </c>
      <c r="C82" s="403"/>
      <c r="D82" s="327">
        <v>7</v>
      </c>
      <c r="E82" s="404"/>
      <c r="F82" s="411">
        <v>3.5</v>
      </c>
      <c r="G82" s="396">
        <f t="shared" si="14"/>
        <v>105</v>
      </c>
      <c r="H82" s="140">
        <v>4</v>
      </c>
      <c r="I82" s="139">
        <v>4</v>
      </c>
      <c r="J82" s="140"/>
      <c r="K82" s="132">
        <f t="shared" si="15"/>
        <v>0</v>
      </c>
      <c r="L82" s="225">
        <f t="shared" si="16"/>
        <v>101</v>
      </c>
      <c r="M82" s="226"/>
      <c r="N82" s="408"/>
      <c r="O82" s="226"/>
      <c r="P82" s="408"/>
      <c r="Q82" s="226"/>
      <c r="R82" s="408"/>
      <c r="S82" s="226"/>
      <c r="T82" s="408"/>
      <c r="U82" s="226"/>
      <c r="V82" s="408"/>
      <c r="W82" s="226"/>
      <c r="X82" s="408"/>
      <c r="Y82" s="222">
        <v>4</v>
      </c>
      <c r="Z82" s="409">
        <v>0</v>
      </c>
      <c r="AA82" s="226"/>
      <c r="AB82" s="408"/>
      <c r="AC82" s="226"/>
      <c r="AD82" s="408"/>
    </row>
    <row r="83" spans="1:30" s="53" customFormat="1" ht="15.75">
      <c r="A83" s="202" t="s">
        <v>89</v>
      </c>
      <c r="B83" s="330" t="s">
        <v>96</v>
      </c>
      <c r="C83" s="260"/>
      <c r="D83" s="260">
        <v>3</v>
      </c>
      <c r="E83" s="202"/>
      <c r="F83" s="257">
        <v>3</v>
      </c>
      <c r="G83" s="396">
        <f t="shared" si="14"/>
        <v>90</v>
      </c>
      <c r="H83" s="572">
        <v>8</v>
      </c>
      <c r="I83" s="600">
        <v>8</v>
      </c>
      <c r="J83" s="140"/>
      <c r="K83" s="132">
        <v>0</v>
      </c>
      <c r="L83" s="225">
        <f>G83-H83</f>
        <v>82</v>
      </c>
      <c r="M83" s="226"/>
      <c r="N83" s="223"/>
      <c r="O83" s="226"/>
      <c r="P83" s="223"/>
      <c r="Q83" s="578">
        <v>8</v>
      </c>
      <c r="R83" s="227">
        <v>0</v>
      </c>
      <c r="S83" s="226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23"/>
    </row>
    <row r="84" spans="1:30" s="53" customFormat="1" ht="16.5" thickBot="1">
      <c r="A84" s="202" t="s">
        <v>88</v>
      </c>
      <c r="B84" s="330" t="s">
        <v>112</v>
      </c>
      <c r="C84" s="260"/>
      <c r="D84" s="260">
        <v>8</v>
      </c>
      <c r="E84" s="202"/>
      <c r="F84" s="332">
        <v>3</v>
      </c>
      <c r="G84" s="258">
        <f>F84*30</f>
        <v>90</v>
      </c>
      <c r="H84" s="140">
        <v>4</v>
      </c>
      <c r="I84" s="329">
        <v>4</v>
      </c>
      <c r="J84" s="140"/>
      <c r="K84" s="132">
        <f>H84-I84</f>
        <v>0</v>
      </c>
      <c r="L84" s="225">
        <f>G84-H84</f>
        <v>86</v>
      </c>
      <c r="M84" s="226"/>
      <c r="N84" s="223"/>
      <c r="O84" s="226"/>
      <c r="P84" s="223"/>
      <c r="Q84" s="226"/>
      <c r="R84" s="223"/>
      <c r="S84" s="226"/>
      <c r="T84" s="202"/>
      <c r="U84" s="202"/>
      <c r="V84" s="202"/>
      <c r="W84" s="202"/>
      <c r="X84" s="202"/>
      <c r="Y84" s="202"/>
      <c r="Z84" s="202"/>
      <c r="AA84" s="260">
        <v>4</v>
      </c>
      <c r="AB84" s="260">
        <v>0</v>
      </c>
      <c r="AC84" s="202"/>
      <c r="AD84" s="223"/>
    </row>
    <row r="85" spans="1:30" s="53" customFormat="1" ht="16.5" thickBot="1">
      <c r="A85" s="291" t="s">
        <v>169</v>
      </c>
      <c r="B85" s="412" t="s">
        <v>180</v>
      </c>
      <c r="C85" s="208"/>
      <c r="D85" s="173"/>
      <c r="E85" s="173"/>
      <c r="F85" s="318">
        <f>F86+F87</f>
        <v>4.5</v>
      </c>
      <c r="G85" s="294">
        <f>G86+G87</f>
        <v>135</v>
      </c>
      <c r="H85" s="413">
        <f>H86+H87</f>
        <v>14</v>
      </c>
      <c r="I85" s="319">
        <v>8</v>
      </c>
      <c r="J85" s="177"/>
      <c r="K85" s="179">
        <v>6</v>
      </c>
      <c r="L85" s="234">
        <f>G85-H85</f>
        <v>121</v>
      </c>
      <c r="M85" s="232"/>
      <c r="N85" s="174"/>
      <c r="O85" s="232"/>
      <c r="P85" s="174"/>
      <c r="Q85" s="232"/>
      <c r="R85" s="174"/>
      <c r="S85" s="232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4"/>
    </row>
    <row r="86" spans="1:30" s="53" customFormat="1" ht="16.5" thickBot="1">
      <c r="A86" s="211" t="s">
        <v>190</v>
      </c>
      <c r="B86" s="412" t="s">
        <v>180</v>
      </c>
      <c r="C86" s="535">
        <v>4</v>
      </c>
      <c r="D86" s="211"/>
      <c r="E86" s="211"/>
      <c r="F86" s="237">
        <v>3</v>
      </c>
      <c r="G86" s="414">
        <f>F86*30</f>
        <v>90</v>
      </c>
      <c r="H86" s="140">
        <v>10</v>
      </c>
      <c r="I86" s="202" t="s">
        <v>263</v>
      </c>
      <c r="J86" s="215"/>
      <c r="K86" s="202" t="s">
        <v>220</v>
      </c>
      <c r="L86" s="216">
        <f>G86-H86</f>
        <v>80</v>
      </c>
      <c r="M86" s="217"/>
      <c r="N86" s="212"/>
      <c r="O86" s="217"/>
      <c r="P86" s="212"/>
      <c r="Q86" s="218"/>
      <c r="R86" s="284"/>
      <c r="S86" s="583">
        <v>8</v>
      </c>
      <c r="T86" s="535">
        <v>2</v>
      </c>
      <c r="U86" s="211"/>
      <c r="V86" s="211"/>
      <c r="W86" s="211"/>
      <c r="X86" s="211"/>
      <c r="Y86" s="211"/>
      <c r="Z86" s="211"/>
      <c r="AA86" s="211"/>
      <c r="AB86" s="211"/>
      <c r="AC86" s="211"/>
      <c r="AD86" s="212"/>
    </row>
    <row r="87" spans="1:30" s="53" customFormat="1" ht="31.5">
      <c r="A87" s="197" t="s">
        <v>191</v>
      </c>
      <c r="B87" s="415" t="s">
        <v>181</v>
      </c>
      <c r="C87" s="416"/>
      <c r="D87" s="416"/>
      <c r="E87" s="627">
        <v>5</v>
      </c>
      <c r="F87" s="417">
        <v>1.5</v>
      </c>
      <c r="G87" s="258">
        <f>F87*30</f>
        <v>45</v>
      </c>
      <c r="H87" s="140">
        <v>4</v>
      </c>
      <c r="I87" s="329"/>
      <c r="J87" s="140"/>
      <c r="K87" s="132">
        <v>4</v>
      </c>
      <c r="L87" s="203">
        <f>G87-H87</f>
        <v>41</v>
      </c>
      <c r="M87" s="418"/>
      <c r="N87" s="419"/>
      <c r="O87" s="418"/>
      <c r="P87" s="419"/>
      <c r="Q87" s="418"/>
      <c r="R87" s="419"/>
      <c r="S87" s="418"/>
      <c r="T87" s="335"/>
      <c r="U87" s="628">
        <v>4</v>
      </c>
      <c r="V87" s="335"/>
      <c r="W87" s="335"/>
      <c r="X87" s="335"/>
      <c r="Y87" s="335"/>
      <c r="Z87" s="335"/>
      <c r="AA87" s="335"/>
      <c r="AB87" s="335"/>
      <c r="AC87" s="335"/>
      <c r="AD87" s="198"/>
    </row>
    <row r="88" spans="1:30" s="53" customFormat="1" ht="16.5" thickBot="1">
      <c r="A88" s="420">
        <v>9</v>
      </c>
      <c r="B88" s="421" t="s">
        <v>122</v>
      </c>
      <c r="C88" s="204"/>
      <c r="D88" s="629">
        <v>7</v>
      </c>
      <c r="E88" s="422"/>
      <c r="F88" s="423">
        <v>3</v>
      </c>
      <c r="G88" s="424">
        <f t="shared" si="14"/>
        <v>90</v>
      </c>
      <c r="H88" s="310">
        <v>4</v>
      </c>
      <c r="I88" s="314">
        <v>4</v>
      </c>
      <c r="J88" s="310"/>
      <c r="K88" s="315">
        <f t="shared" si="15"/>
        <v>0</v>
      </c>
      <c r="L88" s="203">
        <f t="shared" si="16"/>
        <v>86</v>
      </c>
      <c r="M88" s="290"/>
      <c r="N88" s="425"/>
      <c r="O88" s="290"/>
      <c r="P88" s="425"/>
      <c r="Q88" s="290"/>
      <c r="R88" s="425"/>
      <c r="S88" s="290"/>
      <c r="T88" s="425"/>
      <c r="U88" s="196"/>
      <c r="V88" s="426"/>
      <c r="W88" s="290"/>
      <c r="X88" s="425"/>
      <c r="Y88" s="196">
        <v>4</v>
      </c>
      <c r="Z88" s="426">
        <v>0</v>
      </c>
      <c r="AA88" s="290"/>
      <c r="AB88" s="425"/>
      <c r="AC88" s="290"/>
      <c r="AD88" s="425"/>
    </row>
    <row r="89" spans="1:30" s="69" customFormat="1" ht="16.5" thickBot="1">
      <c r="A89" s="427"/>
      <c r="B89" s="428" t="s">
        <v>165</v>
      </c>
      <c r="C89" s="153"/>
      <c r="D89" s="153"/>
      <c r="E89" s="153"/>
      <c r="F89" s="429">
        <f>F78+F79+F80+F81+F82+F83+F84+F85+F88</f>
        <v>31</v>
      </c>
      <c r="G89" s="430">
        <f t="shared" si="14"/>
        <v>930</v>
      </c>
      <c r="H89" s="429">
        <f>H78+H79+H80+H81+H82+H83+H84+H85+H88</f>
        <v>50</v>
      </c>
      <c r="I89" s="429">
        <f>I78+I79+I80+I81+I82+I83+I84+I85+I88</f>
        <v>44</v>
      </c>
      <c r="J89" s="429">
        <f>J78+J79+J80+J81+J82+J83+J84+J85+J88</f>
        <v>0</v>
      </c>
      <c r="K89" s="429">
        <f>K78+K79+K80+K81+K82+K83+K84+K85+K88</f>
        <v>6</v>
      </c>
      <c r="L89" s="431">
        <f>L78+L79+L80+L81+L82+L83+L84+L85+L88</f>
        <v>880</v>
      </c>
      <c r="M89" s="433">
        <f aca="true" t="shared" si="17" ref="M89:AB89">SUM(M78:M88)</f>
        <v>0</v>
      </c>
      <c r="N89" s="433">
        <f t="shared" si="17"/>
        <v>0</v>
      </c>
      <c r="O89" s="433">
        <f t="shared" si="17"/>
        <v>0</v>
      </c>
      <c r="P89" s="433">
        <f t="shared" si="17"/>
        <v>0</v>
      </c>
      <c r="Q89" s="433">
        <f t="shared" si="17"/>
        <v>8</v>
      </c>
      <c r="R89" s="433">
        <f t="shared" si="17"/>
        <v>0</v>
      </c>
      <c r="S89" s="433">
        <f t="shared" si="17"/>
        <v>8</v>
      </c>
      <c r="T89" s="433">
        <f t="shared" si="17"/>
        <v>2</v>
      </c>
      <c r="U89" s="433">
        <f t="shared" si="17"/>
        <v>8</v>
      </c>
      <c r="V89" s="433">
        <f t="shared" si="17"/>
        <v>0</v>
      </c>
      <c r="W89" s="433">
        <f t="shared" si="17"/>
        <v>0</v>
      </c>
      <c r="X89" s="433">
        <f t="shared" si="17"/>
        <v>0</v>
      </c>
      <c r="Y89" s="433">
        <f t="shared" si="17"/>
        <v>12</v>
      </c>
      <c r="Z89" s="433">
        <f t="shared" si="17"/>
        <v>0</v>
      </c>
      <c r="AA89" s="433">
        <f t="shared" si="17"/>
        <v>12</v>
      </c>
      <c r="AB89" s="433">
        <f t="shared" si="17"/>
        <v>0</v>
      </c>
      <c r="AC89" s="433">
        <f>AC78+AC79+AC80+AC81+AC82+AC83+AC84+AC85+AC88</f>
        <v>0</v>
      </c>
      <c r="AD89" s="433">
        <f>AD78+AD79+AD80+AD81+AD82+AD83+AD84+AD85+AD88</f>
        <v>0</v>
      </c>
    </row>
    <row r="90" spans="1:30" s="72" customFormat="1" ht="20.25" thickBot="1">
      <c r="A90" s="947" t="s">
        <v>202</v>
      </c>
      <c r="B90" s="948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1005"/>
      <c r="O90" s="1005"/>
      <c r="P90" s="1005"/>
      <c r="Q90" s="1005"/>
      <c r="R90" s="1005"/>
      <c r="S90" s="1005"/>
      <c r="T90" s="1005"/>
      <c r="U90" s="1005"/>
      <c r="V90" s="1005"/>
      <c r="W90" s="1005"/>
      <c r="X90" s="1006"/>
      <c r="Y90" s="434"/>
      <c r="Z90" s="435"/>
      <c r="AA90" s="435"/>
      <c r="AB90" s="435"/>
      <c r="AC90" s="435"/>
      <c r="AD90" s="435"/>
    </row>
    <row r="91" spans="1:30" s="68" customFormat="1" ht="32.25" thickBot="1">
      <c r="A91" s="436">
        <v>1</v>
      </c>
      <c r="B91" s="437" t="s">
        <v>118</v>
      </c>
      <c r="C91" s="438">
        <v>7</v>
      </c>
      <c r="D91" s="439"/>
      <c r="E91" s="440"/>
      <c r="F91" s="441">
        <v>3</v>
      </c>
      <c r="G91" s="442">
        <f>F91*30</f>
        <v>90</v>
      </c>
      <c r="H91" s="140">
        <v>8</v>
      </c>
      <c r="I91" s="202" t="s">
        <v>216</v>
      </c>
      <c r="J91" s="215"/>
      <c r="K91" s="202" t="s">
        <v>217</v>
      </c>
      <c r="L91" s="216">
        <f>G91-H91</f>
        <v>82</v>
      </c>
      <c r="M91" s="443"/>
      <c r="N91" s="444"/>
      <c r="O91" s="443"/>
      <c r="P91" s="444"/>
      <c r="Q91" s="443"/>
      <c r="R91" s="444"/>
      <c r="S91" s="443"/>
      <c r="T91" s="444"/>
      <c r="U91" s="443"/>
      <c r="V91" s="444"/>
      <c r="W91" s="443"/>
      <c r="X91" s="444"/>
      <c r="Y91" s="445">
        <v>8</v>
      </c>
      <c r="Z91" s="446">
        <v>0</v>
      </c>
      <c r="AA91" s="443"/>
      <c r="AB91" s="444"/>
      <c r="AC91" s="443"/>
      <c r="AD91" s="444"/>
    </row>
    <row r="92" spans="1:30" s="67" customFormat="1" ht="31.5">
      <c r="A92" s="447">
        <v>2</v>
      </c>
      <c r="B92" s="448" t="s">
        <v>119</v>
      </c>
      <c r="C92" s="249">
        <v>8</v>
      </c>
      <c r="D92" s="140"/>
      <c r="E92" s="410"/>
      <c r="F92" s="411">
        <v>3</v>
      </c>
      <c r="G92" s="396">
        <f>F92*30</f>
        <v>90</v>
      </c>
      <c r="H92" s="140">
        <v>8</v>
      </c>
      <c r="I92" s="202" t="s">
        <v>216</v>
      </c>
      <c r="J92" s="215"/>
      <c r="K92" s="202" t="s">
        <v>217</v>
      </c>
      <c r="L92" s="225">
        <f>G92-H92</f>
        <v>82</v>
      </c>
      <c r="M92" s="392"/>
      <c r="N92" s="449"/>
      <c r="O92" s="392"/>
      <c r="P92" s="449"/>
      <c r="Q92" s="392"/>
      <c r="R92" s="449"/>
      <c r="S92" s="392"/>
      <c r="T92" s="449"/>
      <c r="U92" s="392"/>
      <c r="V92" s="449"/>
      <c r="W92" s="392"/>
      <c r="X92" s="449"/>
      <c r="Y92" s="392"/>
      <c r="Z92" s="449"/>
      <c r="AA92" s="392">
        <v>8</v>
      </c>
      <c r="AB92" s="449">
        <v>0</v>
      </c>
      <c r="AC92" s="392"/>
      <c r="AD92" s="449"/>
    </row>
    <row r="93" spans="1:30" s="70" customFormat="1" ht="32.25" thickBot="1">
      <c r="A93" s="450">
        <v>3</v>
      </c>
      <c r="B93" s="451" t="s">
        <v>120</v>
      </c>
      <c r="C93" s="196"/>
      <c r="D93" s="243">
        <v>7</v>
      </c>
      <c r="E93" s="296"/>
      <c r="F93" s="452">
        <v>3</v>
      </c>
      <c r="G93" s="453">
        <f>F93*30</f>
        <v>90</v>
      </c>
      <c r="H93" s="201">
        <v>4</v>
      </c>
      <c r="I93" s="314">
        <v>4</v>
      </c>
      <c r="J93" s="201"/>
      <c r="K93" s="246">
        <f>H93-I93</f>
        <v>0</v>
      </c>
      <c r="L93" s="203">
        <f>G93-H93</f>
        <v>86</v>
      </c>
      <c r="M93" s="454"/>
      <c r="N93" s="455"/>
      <c r="O93" s="454"/>
      <c r="P93" s="455"/>
      <c r="Q93" s="454"/>
      <c r="R93" s="455"/>
      <c r="S93" s="454"/>
      <c r="T93" s="455"/>
      <c r="U93" s="454"/>
      <c r="V93" s="455"/>
      <c r="W93" s="454"/>
      <c r="X93" s="455"/>
      <c r="Y93" s="454">
        <v>4</v>
      </c>
      <c r="Z93" s="455">
        <v>0</v>
      </c>
      <c r="AA93" s="454"/>
      <c r="AB93" s="455"/>
      <c r="AC93" s="454"/>
      <c r="AD93" s="455"/>
    </row>
    <row r="94" spans="1:30" s="71" customFormat="1" ht="20.25" thickBot="1">
      <c r="A94" s="947" t="s">
        <v>203</v>
      </c>
      <c r="B94" s="948"/>
      <c r="C94" s="948"/>
      <c r="D94" s="948"/>
      <c r="E94" s="948"/>
      <c r="F94" s="948"/>
      <c r="G94" s="948"/>
      <c r="H94" s="948"/>
      <c r="I94" s="948"/>
      <c r="J94" s="948"/>
      <c r="K94" s="948"/>
      <c r="L94" s="948"/>
      <c r="M94" s="948"/>
      <c r="N94" s="1005"/>
      <c r="O94" s="1005"/>
      <c r="P94" s="1005"/>
      <c r="Q94" s="1005"/>
      <c r="R94" s="1005"/>
      <c r="S94" s="1005"/>
      <c r="T94" s="1005"/>
      <c r="U94" s="1005"/>
      <c r="V94" s="1005"/>
      <c r="W94" s="1005"/>
      <c r="X94" s="1005"/>
      <c r="Y94" s="1007"/>
      <c r="Z94" s="456"/>
      <c r="AA94" s="456"/>
      <c r="AB94" s="456"/>
      <c r="AC94" s="456"/>
      <c r="AD94" s="457"/>
    </row>
    <row r="95" spans="1:30" s="68" customFormat="1" ht="16.5" thickBot="1">
      <c r="A95" s="458"/>
      <c r="B95" s="459" t="s">
        <v>183</v>
      </c>
      <c r="C95" s="438">
        <v>7</v>
      </c>
      <c r="D95" s="439"/>
      <c r="E95" s="440"/>
      <c r="F95" s="441">
        <v>3</v>
      </c>
      <c r="G95" s="442">
        <f>F95*30</f>
        <v>90</v>
      </c>
      <c r="H95" s="140">
        <v>8</v>
      </c>
      <c r="I95" s="202" t="s">
        <v>216</v>
      </c>
      <c r="J95" s="215"/>
      <c r="K95" s="202" t="s">
        <v>217</v>
      </c>
      <c r="L95" s="216">
        <f>G95-H95</f>
        <v>82</v>
      </c>
      <c r="M95" s="443"/>
      <c r="N95" s="444"/>
      <c r="O95" s="443"/>
      <c r="P95" s="444"/>
      <c r="Q95" s="443"/>
      <c r="R95" s="444"/>
      <c r="S95" s="443"/>
      <c r="T95" s="444"/>
      <c r="U95" s="443"/>
      <c r="V95" s="444"/>
      <c r="W95" s="443"/>
      <c r="X95" s="444"/>
      <c r="Y95" s="445">
        <v>8</v>
      </c>
      <c r="Z95" s="446">
        <v>0</v>
      </c>
      <c r="AA95" s="443"/>
      <c r="AB95" s="444"/>
      <c r="AC95" s="443"/>
      <c r="AD95" s="444"/>
    </row>
    <row r="96" spans="1:30" s="67" customFormat="1" ht="15.75">
      <c r="A96" s="460"/>
      <c r="B96" s="461" t="s">
        <v>184</v>
      </c>
      <c r="C96" s="249">
        <v>8</v>
      </c>
      <c r="D96" s="140"/>
      <c r="E96" s="410"/>
      <c r="F96" s="411">
        <v>3</v>
      </c>
      <c r="G96" s="396">
        <f>F96*30</f>
        <v>90</v>
      </c>
      <c r="H96" s="140">
        <v>8</v>
      </c>
      <c r="I96" s="202" t="s">
        <v>216</v>
      </c>
      <c r="J96" s="215"/>
      <c r="K96" s="202" t="s">
        <v>217</v>
      </c>
      <c r="L96" s="225">
        <f>G96-H96</f>
        <v>82</v>
      </c>
      <c r="M96" s="392"/>
      <c r="N96" s="449"/>
      <c r="O96" s="392"/>
      <c r="P96" s="449"/>
      <c r="Q96" s="392"/>
      <c r="R96" s="449"/>
      <c r="S96" s="392"/>
      <c r="T96" s="449"/>
      <c r="U96" s="392"/>
      <c r="V96" s="449"/>
      <c r="W96" s="392"/>
      <c r="X96" s="449"/>
      <c r="Y96" s="392"/>
      <c r="Z96" s="449"/>
      <c r="AA96" s="392">
        <v>8</v>
      </c>
      <c r="AB96" s="449">
        <v>0</v>
      </c>
      <c r="AC96" s="392"/>
      <c r="AD96" s="449"/>
    </row>
    <row r="97" spans="1:30" s="70" customFormat="1" ht="16.5" thickBot="1">
      <c r="A97" s="462"/>
      <c r="B97" s="66" t="s">
        <v>185</v>
      </c>
      <c r="C97" s="196"/>
      <c r="D97" s="243">
        <v>7</v>
      </c>
      <c r="E97" s="296"/>
      <c r="F97" s="452">
        <v>3</v>
      </c>
      <c r="G97" s="453">
        <f>F97*30</f>
        <v>90</v>
      </c>
      <c r="H97" s="201">
        <v>4</v>
      </c>
      <c r="I97" s="314">
        <v>4</v>
      </c>
      <c r="J97" s="201"/>
      <c r="K97" s="246">
        <f>H97-I97</f>
        <v>0</v>
      </c>
      <c r="L97" s="203">
        <f>G97-H97</f>
        <v>86</v>
      </c>
      <c r="M97" s="454"/>
      <c r="N97" s="455"/>
      <c r="O97" s="454"/>
      <c r="P97" s="455"/>
      <c r="Q97" s="454"/>
      <c r="R97" s="455"/>
      <c r="S97" s="454"/>
      <c r="T97" s="455"/>
      <c r="U97" s="454"/>
      <c r="V97" s="455"/>
      <c r="W97" s="454"/>
      <c r="X97" s="455"/>
      <c r="Y97" s="454">
        <v>4</v>
      </c>
      <c r="Z97" s="455">
        <v>0</v>
      </c>
      <c r="AA97" s="454"/>
      <c r="AB97" s="455"/>
      <c r="AC97" s="454"/>
      <c r="AD97" s="455"/>
    </row>
    <row r="98" spans="1:30" s="71" customFormat="1" ht="20.25" thickBot="1">
      <c r="A98" s="952" t="s">
        <v>204</v>
      </c>
      <c r="B98" s="953"/>
      <c r="C98" s="953"/>
      <c r="D98" s="953"/>
      <c r="E98" s="953"/>
      <c r="F98" s="953"/>
      <c r="G98" s="953"/>
      <c r="H98" s="953"/>
      <c r="I98" s="953"/>
      <c r="J98" s="953"/>
      <c r="K98" s="953"/>
      <c r="L98" s="953"/>
      <c r="M98" s="953"/>
      <c r="N98" s="953"/>
      <c r="O98" s="953"/>
      <c r="P98" s="953"/>
      <c r="Q98" s="953"/>
      <c r="R98" s="953"/>
      <c r="S98" s="953"/>
      <c r="T98" s="953"/>
      <c r="U98" s="953"/>
      <c r="V98" s="953"/>
      <c r="W98" s="953"/>
      <c r="X98" s="953"/>
      <c r="Y98" s="954"/>
      <c r="Z98" s="456"/>
      <c r="AA98" s="456"/>
      <c r="AB98" s="456"/>
      <c r="AC98" s="456"/>
      <c r="AD98" s="457"/>
    </row>
    <row r="99" spans="1:30" s="68" customFormat="1" ht="16.5" thickBot="1">
      <c r="A99" s="458"/>
      <c r="B99" s="463" t="s">
        <v>186</v>
      </c>
      <c r="C99" s="438">
        <v>7</v>
      </c>
      <c r="D99" s="439"/>
      <c r="E99" s="440"/>
      <c r="F99" s="441">
        <v>3</v>
      </c>
      <c r="G99" s="442">
        <f>F99*30</f>
        <v>90</v>
      </c>
      <c r="H99" s="140">
        <v>8</v>
      </c>
      <c r="I99" s="202" t="s">
        <v>216</v>
      </c>
      <c r="J99" s="215"/>
      <c r="K99" s="202" t="s">
        <v>217</v>
      </c>
      <c r="L99" s="216">
        <f>G99-H99</f>
        <v>82</v>
      </c>
      <c r="M99" s="443"/>
      <c r="N99" s="444"/>
      <c r="O99" s="443"/>
      <c r="P99" s="444"/>
      <c r="Q99" s="443"/>
      <c r="R99" s="444"/>
      <c r="S99" s="443"/>
      <c r="T99" s="444"/>
      <c r="U99" s="443"/>
      <c r="V99" s="444"/>
      <c r="W99" s="443"/>
      <c r="X99" s="444"/>
      <c r="Y99" s="445">
        <v>8</v>
      </c>
      <c r="Z99" s="446">
        <v>0</v>
      </c>
      <c r="AA99" s="443"/>
      <c r="AB99" s="444"/>
      <c r="AC99" s="443"/>
      <c r="AD99" s="444"/>
    </row>
    <row r="100" spans="1:30" s="67" customFormat="1" ht="15.75">
      <c r="A100" s="460"/>
      <c r="B100" s="464" t="s">
        <v>187</v>
      </c>
      <c r="C100" s="249">
        <v>8</v>
      </c>
      <c r="D100" s="140"/>
      <c r="E100" s="410"/>
      <c r="F100" s="411">
        <v>3</v>
      </c>
      <c r="G100" s="396">
        <f>F100*30</f>
        <v>90</v>
      </c>
      <c r="H100" s="140">
        <v>8</v>
      </c>
      <c r="I100" s="202" t="s">
        <v>216</v>
      </c>
      <c r="J100" s="215"/>
      <c r="K100" s="202" t="s">
        <v>217</v>
      </c>
      <c r="L100" s="225">
        <f>G100-H100</f>
        <v>82</v>
      </c>
      <c r="M100" s="392"/>
      <c r="N100" s="449"/>
      <c r="O100" s="392"/>
      <c r="P100" s="449"/>
      <c r="Q100" s="392"/>
      <c r="R100" s="449"/>
      <c r="S100" s="392"/>
      <c r="T100" s="449"/>
      <c r="U100" s="392"/>
      <c r="V100" s="449"/>
      <c r="W100" s="392"/>
      <c r="X100" s="449"/>
      <c r="Y100" s="392"/>
      <c r="Z100" s="449"/>
      <c r="AA100" s="392">
        <v>8</v>
      </c>
      <c r="AB100" s="449">
        <v>0</v>
      </c>
      <c r="AC100" s="392"/>
      <c r="AD100" s="449"/>
    </row>
    <row r="101" spans="1:30" s="70" customFormat="1" ht="16.5" thickBot="1">
      <c r="A101" s="462"/>
      <c r="B101" s="465" t="s">
        <v>163</v>
      </c>
      <c r="C101" s="196"/>
      <c r="D101" s="243">
        <v>7</v>
      </c>
      <c r="E101" s="296"/>
      <c r="F101" s="452">
        <v>3</v>
      </c>
      <c r="G101" s="453">
        <f>F101*30</f>
        <v>90</v>
      </c>
      <c r="H101" s="201">
        <v>4</v>
      </c>
      <c r="I101" s="314">
        <v>4</v>
      </c>
      <c r="J101" s="201"/>
      <c r="K101" s="246">
        <f>H101-I101</f>
        <v>0</v>
      </c>
      <c r="L101" s="203">
        <f>G101-H101</f>
        <v>86</v>
      </c>
      <c r="M101" s="454"/>
      <c r="N101" s="455"/>
      <c r="O101" s="454"/>
      <c r="P101" s="455"/>
      <c r="Q101" s="454"/>
      <c r="R101" s="455"/>
      <c r="S101" s="454"/>
      <c r="T101" s="455"/>
      <c r="U101" s="454"/>
      <c r="V101" s="455"/>
      <c r="W101" s="454"/>
      <c r="X101" s="455"/>
      <c r="Y101" s="454">
        <v>4</v>
      </c>
      <c r="Z101" s="455">
        <v>0</v>
      </c>
      <c r="AA101" s="454"/>
      <c r="AB101" s="455"/>
      <c r="AC101" s="454"/>
      <c r="AD101" s="455"/>
    </row>
    <row r="102" spans="1:30" s="71" customFormat="1" ht="16.5" thickBot="1">
      <c r="A102" s="427"/>
      <c r="B102" s="466" t="s">
        <v>189</v>
      </c>
      <c r="C102" s="153"/>
      <c r="D102" s="153"/>
      <c r="E102" s="153"/>
      <c r="F102" s="429">
        <f>F99+F100+F101</f>
        <v>9</v>
      </c>
      <c r="G102" s="467">
        <f>G99+G100+G101</f>
        <v>270</v>
      </c>
      <c r="H102" s="429">
        <f>H99+H100+H101</f>
        <v>20</v>
      </c>
      <c r="I102" s="429">
        <f>6+6+I101</f>
        <v>16</v>
      </c>
      <c r="J102" s="429"/>
      <c r="K102" s="429">
        <f>2+2+K101</f>
        <v>4</v>
      </c>
      <c r="L102" s="429">
        <f>L99+L100+L101</f>
        <v>250</v>
      </c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9">
        <f>Y99+Y101</f>
        <v>12</v>
      </c>
      <c r="Z102" s="469">
        <f>Z99+Z100+Z101</f>
        <v>0</v>
      </c>
      <c r="AA102" s="469">
        <f>AA99+AA100+AA101</f>
        <v>8</v>
      </c>
      <c r="AB102" s="469">
        <f>AB99+AB100+AB101</f>
        <v>0</v>
      </c>
      <c r="AC102" s="468"/>
      <c r="AD102" s="468"/>
    </row>
    <row r="103" spans="1:30" s="71" customFormat="1" ht="16.5" thickBot="1">
      <c r="A103" s="427"/>
      <c r="B103" s="466" t="s">
        <v>188</v>
      </c>
      <c r="C103" s="153"/>
      <c r="D103" s="153"/>
      <c r="E103" s="153"/>
      <c r="F103" s="429">
        <f>F89+F102</f>
        <v>40</v>
      </c>
      <c r="G103" s="467">
        <f>G89+G102</f>
        <v>1200</v>
      </c>
      <c r="H103" s="429">
        <f>H89+H102</f>
        <v>70</v>
      </c>
      <c r="I103" s="429">
        <f>I89+I102</f>
        <v>60</v>
      </c>
      <c r="J103" s="429"/>
      <c r="K103" s="429">
        <f>K89+K102</f>
        <v>10</v>
      </c>
      <c r="L103" s="429">
        <f>L89+L102</f>
        <v>1130</v>
      </c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>
        <f>Y89+Y102</f>
        <v>24</v>
      </c>
      <c r="Z103" s="468">
        <f>Z89+Z102</f>
        <v>0</v>
      </c>
      <c r="AA103" s="468">
        <f>AA89+AA102</f>
        <v>20</v>
      </c>
      <c r="AB103" s="468">
        <f>AB89+AB102</f>
        <v>0</v>
      </c>
      <c r="AC103" s="468"/>
      <c r="AD103" s="468"/>
    </row>
    <row r="104" spans="1:30" s="53" customFormat="1" ht="19.5" thickBot="1">
      <c r="A104" s="470"/>
      <c r="B104" s="471"/>
      <c r="C104" s="310"/>
      <c r="D104" s="310"/>
      <c r="E104" s="310"/>
      <c r="F104" s="472"/>
      <c r="G104" s="472"/>
      <c r="H104" s="472"/>
      <c r="I104" s="472"/>
      <c r="J104" s="472"/>
      <c r="K104" s="472"/>
      <c r="L104" s="473"/>
      <c r="M104" s="474"/>
      <c r="N104" s="475"/>
      <c r="O104" s="474"/>
      <c r="P104" s="475"/>
      <c r="Q104" s="474"/>
      <c r="R104" s="475"/>
      <c r="S104" s="474"/>
      <c r="T104" s="475"/>
      <c r="U104" s="474"/>
      <c r="V104" s="475"/>
      <c r="W104" s="474"/>
      <c r="X104" s="475"/>
      <c r="Y104" s="474"/>
      <c r="Z104" s="475"/>
      <c r="AA104" s="474"/>
      <c r="AB104" s="475"/>
      <c r="AC104" s="474"/>
      <c r="AD104" s="475"/>
    </row>
    <row r="105" spans="1:30" s="53" customFormat="1" ht="16.5" thickBot="1">
      <c r="A105" s="955" t="s">
        <v>221</v>
      </c>
      <c r="B105" s="956"/>
      <c r="C105" s="956"/>
      <c r="D105" s="956"/>
      <c r="E105" s="956"/>
      <c r="F105" s="956"/>
      <c r="G105" s="956"/>
      <c r="H105" s="956"/>
      <c r="I105" s="956"/>
      <c r="J105" s="956"/>
      <c r="K105" s="956"/>
      <c r="L105" s="956"/>
      <c r="M105" s="957"/>
      <c r="N105" s="957"/>
      <c r="O105" s="956"/>
      <c r="P105" s="956"/>
      <c r="Q105" s="956"/>
      <c r="R105" s="956"/>
      <c r="S105" s="956"/>
      <c r="T105" s="956"/>
      <c r="U105" s="956"/>
      <c r="V105" s="956"/>
      <c r="W105" s="956"/>
      <c r="X105" s="956"/>
      <c r="Y105" s="956"/>
      <c r="Z105" s="956"/>
      <c r="AA105" s="956"/>
      <c r="AB105" s="956"/>
      <c r="AC105" s="956"/>
      <c r="AD105" s="956"/>
    </row>
    <row r="106" spans="1:30" s="53" customFormat="1" ht="16.5" thickBot="1">
      <c r="A106" s="476">
        <v>1</v>
      </c>
      <c r="B106" s="477" t="s">
        <v>22</v>
      </c>
      <c r="C106" s="478"/>
      <c r="D106" s="479">
        <v>9</v>
      </c>
      <c r="E106" s="479"/>
      <c r="F106" s="325">
        <v>16.5</v>
      </c>
      <c r="G106" s="325">
        <f>F106*30</f>
        <v>495</v>
      </c>
      <c r="H106" s="480"/>
      <c r="I106" s="481"/>
      <c r="J106" s="481"/>
      <c r="K106" s="481"/>
      <c r="L106" s="482"/>
      <c r="M106" s="397"/>
      <c r="N106" s="483"/>
      <c r="O106" s="484"/>
      <c r="P106" s="485"/>
      <c r="Q106" s="484"/>
      <c r="R106" s="485"/>
      <c r="S106" s="484"/>
      <c r="T106" s="485"/>
      <c r="U106" s="484"/>
      <c r="V106" s="485"/>
      <c r="W106" s="484"/>
      <c r="X106" s="485"/>
      <c r="Y106" s="484"/>
      <c r="Z106" s="485"/>
      <c r="AA106" s="484"/>
      <c r="AB106" s="485"/>
      <c r="AC106" s="484"/>
      <c r="AD106" s="485"/>
    </row>
    <row r="107" spans="1:30" s="53" customFormat="1" ht="16.5" thickBot="1">
      <c r="A107" s="486">
        <v>2</v>
      </c>
      <c r="B107" s="487" t="s">
        <v>138</v>
      </c>
      <c r="C107" s="488">
        <v>9</v>
      </c>
      <c r="D107" s="382"/>
      <c r="E107" s="382"/>
      <c r="F107" s="594">
        <v>3</v>
      </c>
      <c r="G107" s="325">
        <f>F107*30</f>
        <v>90</v>
      </c>
      <c r="H107" s="480"/>
      <c r="I107" s="481"/>
      <c r="J107" s="481"/>
      <c r="K107" s="481"/>
      <c r="L107" s="482"/>
      <c r="M107" s="397"/>
      <c r="N107" s="489"/>
      <c r="O107" s="397"/>
      <c r="P107" s="489"/>
      <c r="Q107" s="397"/>
      <c r="R107" s="489"/>
      <c r="S107" s="397"/>
      <c r="T107" s="489"/>
      <c r="U107" s="397"/>
      <c r="V107" s="489"/>
      <c r="W107" s="397"/>
      <c r="X107" s="489"/>
      <c r="Y107" s="397"/>
      <c r="Z107" s="489"/>
      <c r="AA107" s="397"/>
      <c r="AB107" s="489"/>
      <c r="AC107" s="397"/>
      <c r="AD107" s="489"/>
    </row>
    <row r="108" spans="1:30" s="53" customFormat="1" ht="16.5" thickBot="1">
      <c r="A108" s="490"/>
      <c r="B108" s="491" t="s">
        <v>116</v>
      </c>
      <c r="C108" s="492"/>
      <c r="D108" s="493"/>
      <c r="E108" s="493"/>
      <c r="F108" s="346">
        <f>F106+F107</f>
        <v>19.5</v>
      </c>
      <c r="G108" s="494">
        <f>F108*30</f>
        <v>585</v>
      </c>
      <c r="H108" s="429"/>
      <c r="I108" s="429"/>
      <c r="J108" s="429"/>
      <c r="K108" s="429"/>
      <c r="L108" s="431">
        <f>SUM(L106)</f>
        <v>0</v>
      </c>
      <c r="M108" s="495">
        <f>M106</f>
        <v>0</v>
      </c>
      <c r="N108" s="495">
        <f aca="true" t="shared" si="18" ref="N108:AD108">N106</f>
        <v>0</v>
      </c>
      <c r="O108" s="495">
        <f t="shared" si="18"/>
        <v>0</v>
      </c>
      <c r="P108" s="495">
        <f t="shared" si="18"/>
        <v>0</v>
      </c>
      <c r="Q108" s="495">
        <f t="shared" si="18"/>
        <v>0</v>
      </c>
      <c r="R108" s="495">
        <f t="shared" si="18"/>
        <v>0</v>
      </c>
      <c r="S108" s="495">
        <f t="shared" si="18"/>
        <v>0</v>
      </c>
      <c r="T108" s="495">
        <f t="shared" si="18"/>
        <v>0</v>
      </c>
      <c r="U108" s="495">
        <f t="shared" si="18"/>
        <v>0</v>
      </c>
      <c r="V108" s="495">
        <f t="shared" si="18"/>
        <v>0</v>
      </c>
      <c r="W108" s="495">
        <f t="shared" si="18"/>
        <v>0</v>
      </c>
      <c r="X108" s="495">
        <f t="shared" si="18"/>
        <v>0</v>
      </c>
      <c r="Y108" s="495">
        <f t="shared" si="18"/>
        <v>0</v>
      </c>
      <c r="Z108" s="495">
        <f t="shared" si="18"/>
        <v>0</v>
      </c>
      <c r="AA108" s="495">
        <f t="shared" si="18"/>
        <v>0</v>
      </c>
      <c r="AB108" s="495">
        <f t="shared" si="18"/>
        <v>0</v>
      </c>
      <c r="AC108" s="495">
        <f t="shared" si="18"/>
        <v>0</v>
      </c>
      <c r="AD108" s="495">
        <f t="shared" si="18"/>
        <v>0</v>
      </c>
    </row>
    <row r="109" spans="1:30" s="53" customFormat="1" ht="16.5" thickBot="1">
      <c r="A109" s="490"/>
      <c r="B109" s="496" t="s">
        <v>123</v>
      </c>
      <c r="C109" s="492"/>
      <c r="D109" s="493"/>
      <c r="E109" s="493"/>
      <c r="F109" s="346">
        <f>F108</f>
        <v>19.5</v>
      </c>
      <c r="G109" s="494">
        <f>F109*30</f>
        <v>585</v>
      </c>
      <c r="H109" s="429"/>
      <c r="I109" s="429"/>
      <c r="J109" s="429"/>
      <c r="K109" s="429"/>
      <c r="L109" s="431"/>
      <c r="M109" s="497">
        <f>M89+M108</f>
        <v>0</v>
      </c>
      <c r="N109" s="497">
        <f>N89+N108</f>
        <v>0</v>
      </c>
      <c r="O109" s="497">
        <f>O89+O108</f>
        <v>0</v>
      </c>
      <c r="P109" s="497">
        <f>P89+P108</f>
        <v>0</v>
      </c>
      <c r="Q109" s="497">
        <v>0</v>
      </c>
      <c r="R109" s="497">
        <v>0</v>
      </c>
      <c r="S109" s="497">
        <v>0</v>
      </c>
      <c r="T109" s="497">
        <v>0</v>
      </c>
      <c r="U109" s="497">
        <v>0</v>
      </c>
      <c r="V109" s="497">
        <f>V89+V108</f>
        <v>0</v>
      </c>
      <c r="W109" s="497">
        <v>0</v>
      </c>
      <c r="X109" s="497">
        <v>0</v>
      </c>
      <c r="Y109" s="497">
        <v>0</v>
      </c>
      <c r="Z109" s="497">
        <v>0</v>
      </c>
      <c r="AA109" s="497">
        <v>0</v>
      </c>
      <c r="AB109" s="497">
        <v>0</v>
      </c>
      <c r="AC109" s="497">
        <f>AC89+AC108</f>
        <v>0</v>
      </c>
      <c r="AD109" s="497">
        <f>AD89+AD108</f>
        <v>0</v>
      </c>
    </row>
    <row r="110" spans="1:30" s="58" customFormat="1" ht="19.5" thickBot="1">
      <c r="A110" s="427"/>
      <c r="B110" s="498" t="s">
        <v>124</v>
      </c>
      <c r="C110" s="428"/>
      <c r="D110" s="153"/>
      <c r="E110" s="153"/>
      <c r="F110" s="429">
        <f aca="true" t="shared" si="19" ref="F110:AB110">F103+F109+F75</f>
        <v>237.5</v>
      </c>
      <c r="G110" s="429">
        <f>G103+G109+G75</f>
        <v>7125</v>
      </c>
      <c r="H110" s="429">
        <f>H103+H109+H75</f>
        <v>422</v>
      </c>
      <c r="I110" s="429">
        <f t="shared" si="19"/>
        <v>318</v>
      </c>
      <c r="J110" s="429">
        <f t="shared" si="19"/>
        <v>12</v>
      </c>
      <c r="K110" s="429">
        <f t="shared" si="19"/>
        <v>92</v>
      </c>
      <c r="L110" s="429">
        <f t="shared" si="19"/>
        <v>6118</v>
      </c>
      <c r="M110" s="429">
        <f t="shared" si="19"/>
        <v>36</v>
      </c>
      <c r="N110" s="429">
        <f t="shared" si="19"/>
        <v>4</v>
      </c>
      <c r="O110" s="429">
        <f t="shared" si="19"/>
        <v>40</v>
      </c>
      <c r="P110" s="429">
        <f t="shared" si="19"/>
        <v>4</v>
      </c>
      <c r="Q110" s="429">
        <f t="shared" si="19"/>
        <v>36</v>
      </c>
      <c r="R110" s="429">
        <f t="shared" si="19"/>
        <v>0</v>
      </c>
      <c r="S110" s="429">
        <f t="shared" si="19"/>
        <v>44</v>
      </c>
      <c r="T110" s="429">
        <f t="shared" si="19"/>
        <v>0</v>
      </c>
      <c r="U110" s="429">
        <f t="shared" si="19"/>
        <v>52</v>
      </c>
      <c r="V110" s="429">
        <f t="shared" si="19"/>
        <v>8</v>
      </c>
      <c r="W110" s="429">
        <f t="shared" si="19"/>
        <v>52</v>
      </c>
      <c r="X110" s="429">
        <f t="shared" si="19"/>
        <v>4</v>
      </c>
      <c r="Y110" s="429">
        <f t="shared" si="19"/>
        <v>60</v>
      </c>
      <c r="Z110" s="429">
        <f t="shared" si="19"/>
        <v>4</v>
      </c>
      <c r="AA110" s="429">
        <f t="shared" si="19"/>
        <v>52</v>
      </c>
      <c r="AB110" s="429">
        <f t="shared" si="19"/>
        <v>0</v>
      </c>
      <c r="AC110" s="499">
        <f>AC19+AC32+AC109</f>
        <v>0</v>
      </c>
      <c r="AD110" s="499">
        <f>AD19+AD32+AD109</f>
        <v>0</v>
      </c>
    </row>
    <row r="111" spans="1:30" s="94" customFormat="1" ht="16.5" thickBot="1">
      <c r="A111" s="1008" t="s">
        <v>242</v>
      </c>
      <c r="B111" s="1008"/>
      <c r="C111" s="1008"/>
      <c r="D111" s="1008"/>
      <c r="E111" s="1008"/>
      <c r="F111" s="1008"/>
      <c r="G111" s="1008"/>
      <c r="H111" s="1008"/>
      <c r="I111" s="1008"/>
      <c r="J111" s="1008"/>
      <c r="K111" s="1008"/>
      <c r="L111" s="1009"/>
      <c r="M111" s="500">
        <f>M110</f>
        <v>36</v>
      </c>
      <c r="N111" s="500">
        <f aca="true" t="shared" si="20" ref="N111:AD111">N110</f>
        <v>4</v>
      </c>
      <c r="O111" s="500">
        <f t="shared" si="20"/>
        <v>40</v>
      </c>
      <c r="P111" s="500">
        <f t="shared" si="20"/>
        <v>4</v>
      </c>
      <c r="Q111" s="500">
        <f t="shared" si="20"/>
        <v>36</v>
      </c>
      <c r="R111" s="500">
        <f t="shared" si="20"/>
        <v>0</v>
      </c>
      <c r="S111" s="500">
        <f t="shared" si="20"/>
        <v>44</v>
      </c>
      <c r="T111" s="500">
        <f t="shared" si="20"/>
        <v>0</v>
      </c>
      <c r="U111" s="500">
        <f t="shared" si="20"/>
        <v>52</v>
      </c>
      <c r="V111" s="500">
        <f t="shared" si="20"/>
        <v>8</v>
      </c>
      <c r="W111" s="500">
        <f t="shared" si="20"/>
        <v>52</v>
      </c>
      <c r="X111" s="500">
        <f t="shared" si="20"/>
        <v>4</v>
      </c>
      <c r="Y111" s="500">
        <f t="shared" si="20"/>
        <v>60</v>
      </c>
      <c r="Z111" s="500">
        <f t="shared" si="20"/>
        <v>4</v>
      </c>
      <c r="AA111" s="500">
        <f t="shared" si="20"/>
        <v>52</v>
      </c>
      <c r="AB111" s="500">
        <f t="shared" si="20"/>
        <v>0</v>
      </c>
      <c r="AC111" s="500">
        <f t="shared" si="20"/>
        <v>0</v>
      </c>
      <c r="AD111" s="500">
        <f t="shared" si="20"/>
        <v>0</v>
      </c>
    </row>
    <row r="112" spans="1:30" s="94" customFormat="1" ht="16.5" thickBot="1">
      <c r="A112" s="1010" t="s">
        <v>125</v>
      </c>
      <c r="B112" s="1010"/>
      <c r="C112" s="1010"/>
      <c r="D112" s="1010"/>
      <c r="E112" s="1010"/>
      <c r="F112" s="1010"/>
      <c r="G112" s="1010"/>
      <c r="H112" s="1010"/>
      <c r="I112" s="1010"/>
      <c r="J112" s="1010"/>
      <c r="K112" s="1010"/>
      <c r="L112" s="1011"/>
      <c r="M112" s="1012">
        <f>COUNTIF($C10:$C92,1)</f>
        <v>2</v>
      </c>
      <c r="N112" s="1013"/>
      <c r="O112" s="1012">
        <f>COUNTIF($C10:$C92,2)</f>
        <v>4</v>
      </c>
      <c r="P112" s="1013"/>
      <c r="Q112" s="1012">
        <f>COUNTIF($C10:$C92,3)</f>
        <v>4</v>
      </c>
      <c r="R112" s="1013"/>
      <c r="S112" s="1012">
        <f>COUNTIF($C10:$C92,4)</f>
        <v>5</v>
      </c>
      <c r="T112" s="1013"/>
      <c r="U112" s="1012">
        <f>COUNTIF($C10:$C92,5)</f>
        <v>5</v>
      </c>
      <c r="V112" s="1013"/>
      <c r="W112" s="1012">
        <f>COUNTIF($C10:$C92,6)</f>
        <v>3</v>
      </c>
      <c r="X112" s="1013"/>
      <c r="Y112" s="1012">
        <f>COUNTIF($C10:$C92,7)</f>
        <v>3</v>
      </c>
      <c r="Z112" s="1013"/>
      <c r="AA112" s="1012">
        <f>COUNTIF($C10:$C93,8)</f>
        <v>3</v>
      </c>
      <c r="AB112" s="1013"/>
      <c r="AC112" s="501"/>
      <c r="AD112" s="502"/>
    </row>
    <row r="113" spans="1:30" s="94" customFormat="1" ht="16.5" thickBot="1">
      <c r="A113" s="1010" t="s">
        <v>126</v>
      </c>
      <c r="B113" s="1010"/>
      <c r="C113" s="1010"/>
      <c r="D113" s="1010"/>
      <c r="E113" s="1010"/>
      <c r="F113" s="1010"/>
      <c r="G113" s="1010"/>
      <c r="H113" s="1010"/>
      <c r="I113" s="1010"/>
      <c r="J113" s="1010"/>
      <c r="K113" s="1010"/>
      <c r="L113" s="1011"/>
      <c r="M113" s="1012">
        <f>COUNTIF($D10:$D93,1)</f>
        <v>2</v>
      </c>
      <c r="N113" s="1013"/>
      <c r="O113" s="1012">
        <f>COUNTIF($D10:$D93,2)</f>
        <v>0</v>
      </c>
      <c r="P113" s="1013"/>
      <c r="Q113" s="1012">
        <f>COUNTIF($D10:$D93,3)</f>
        <v>2</v>
      </c>
      <c r="R113" s="1013"/>
      <c r="S113" s="1012">
        <f>COUNTIF($D10:$D93,4)</f>
        <v>2</v>
      </c>
      <c r="T113" s="1013"/>
      <c r="U113" s="1012">
        <f>COUNTIF($D10:$D93,5)</f>
        <v>3</v>
      </c>
      <c r="V113" s="1013"/>
      <c r="W113" s="1012">
        <f>COUNTIF($D10:$D93,6)</f>
        <v>3</v>
      </c>
      <c r="X113" s="1013"/>
      <c r="Y113" s="1012">
        <f>COUNTIF($D10:$D93,7)</f>
        <v>7</v>
      </c>
      <c r="Z113" s="1013"/>
      <c r="AA113" s="1012">
        <f>COUNTIF($D10:$D93,8)</f>
        <v>5</v>
      </c>
      <c r="AB113" s="1013"/>
      <c r="AC113" s="503"/>
      <c r="AD113" s="504"/>
    </row>
    <row r="114" spans="1:30" s="94" customFormat="1" ht="15.75">
      <c r="A114" s="1010" t="s">
        <v>127</v>
      </c>
      <c r="B114" s="1010"/>
      <c r="C114" s="1010"/>
      <c r="D114" s="1010"/>
      <c r="E114" s="1010"/>
      <c r="F114" s="1010"/>
      <c r="G114" s="1010"/>
      <c r="H114" s="1010"/>
      <c r="I114" s="1010"/>
      <c r="J114" s="1010"/>
      <c r="K114" s="1010"/>
      <c r="L114" s="1011"/>
      <c r="M114" s="1012">
        <f>COUNTIF($E10:$E92,1)</f>
        <v>0</v>
      </c>
      <c r="N114" s="1013"/>
      <c r="O114" s="1012">
        <f>COUNTIF($E10:$E92,2)</f>
        <v>0</v>
      </c>
      <c r="P114" s="1013"/>
      <c r="Q114" s="1012">
        <f>COUNTIF($E10:$E92,3)</f>
        <v>0</v>
      </c>
      <c r="R114" s="1013"/>
      <c r="S114" s="1012">
        <f>COUNTIF($E10:$E93,4)</f>
        <v>0</v>
      </c>
      <c r="T114" s="1013"/>
      <c r="U114" s="1012">
        <f>COUNTIF($E10:$E93,5)</f>
        <v>1</v>
      </c>
      <c r="V114" s="1013"/>
      <c r="W114" s="1012">
        <f>COUNTIF($E10:$E93,6)</f>
        <v>2</v>
      </c>
      <c r="X114" s="1013"/>
      <c r="Y114" s="1012">
        <f>COUNTIF($E10:$E92,7)</f>
        <v>1</v>
      </c>
      <c r="Z114" s="1013"/>
      <c r="AA114" s="1012">
        <f>COUNTIF($E10:$E93,8)</f>
        <v>2</v>
      </c>
      <c r="AB114" s="1013"/>
      <c r="AC114" s="503"/>
      <c r="AD114" s="504"/>
    </row>
    <row r="115" spans="1:30" s="94" customFormat="1" ht="16.5" thickBot="1">
      <c r="A115" s="1019" t="s">
        <v>128</v>
      </c>
      <c r="B115" s="1019"/>
      <c r="C115" s="1019"/>
      <c r="D115" s="1019"/>
      <c r="E115" s="1019"/>
      <c r="F115" s="1019"/>
      <c r="G115" s="1019"/>
      <c r="H115" s="1019"/>
      <c r="I115" s="1019"/>
      <c r="J115" s="1019"/>
      <c r="K115" s="1019"/>
      <c r="L115" s="1020"/>
      <c r="M115" s="1021"/>
      <c r="N115" s="1022"/>
      <c r="O115" s="505"/>
      <c r="P115" s="206"/>
      <c r="Q115" s="505"/>
      <c r="R115" s="206"/>
      <c r="S115" s="505"/>
      <c r="T115" s="206"/>
      <c r="U115" s="505"/>
      <c r="V115" s="206"/>
      <c r="W115" s="505"/>
      <c r="X115" s="206"/>
      <c r="Y115" s="505"/>
      <c r="Z115" s="206"/>
      <c r="AA115" s="505"/>
      <c r="AB115" s="206"/>
      <c r="AC115" s="506"/>
      <c r="AD115" s="507"/>
    </row>
    <row r="116" spans="1:30" s="94" customFormat="1" ht="19.5" customHeight="1">
      <c r="A116" s="1023" t="s">
        <v>129</v>
      </c>
      <c r="B116" s="1023"/>
      <c r="C116" s="1023"/>
      <c r="D116" s="1023"/>
      <c r="E116" s="1023"/>
      <c r="F116" s="1023"/>
      <c r="G116" s="1023"/>
      <c r="H116" s="1023"/>
      <c r="I116" s="1023"/>
      <c r="J116" s="1023"/>
      <c r="K116" s="1023"/>
      <c r="L116" s="1023"/>
      <c r="M116" s="1024" t="s">
        <v>264</v>
      </c>
      <c r="N116" s="1014"/>
      <c r="O116" s="1014"/>
      <c r="P116" s="1014"/>
      <c r="Q116" s="1014" t="s">
        <v>264</v>
      </c>
      <c r="R116" s="1014"/>
      <c r="S116" s="1014"/>
      <c r="T116" s="1014"/>
      <c r="U116" s="1014" t="s">
        <v>265</v>
      </c>
      <c r="V116" s="1014"/>
      <c r="W116" s="1014"/>
      <c r="X116" s="1014"/>
      <c r="Y116" s="1014" t="s">
        <v>256</v>
      </c>
      <c r="Z116" s="1014"/>
      <c r="AA116" s="1014"/>
      <c r="AB116" s="1015"/>
      <c r="AC116" s="508"/>
      <c r="AD116" s="509"/>
    </row>
    <row r="117" spans="2:30" ht="20.25" customHeight="1">
      <c r="B117" s="511"/>
      <c r="C117" s="512"/>
      <c r="D117" s="512"/>
      <c r="E117" s="513"/>
      <c r="F117" s="513"/>
      <c r="G117" s="513"/>
      <c r="H117" s="513"/>
      <c r="I117" s="512"/>
      <c r="J117" s="512"/>
      <c r="K117" s="512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4"/>
      <c r="AD117" s="514"/>
    </row>
    <row r="118" spans="2:30" ht="18">
      <c r="B118" s="511"/>
      <c r="C118" s="512"/>
      <c r="D118" s="512"/>
      <c r="E118" s="513"/>
      <c r="F118" s="513"/>
      <c r="G118" s="513"/>
      <c r="H118" s="513"/>
      <c r="I118" s="512"/>
      <c r="J118" s="512"/>
      <c r="K118" s="512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4"/>
      <c r="W118" s="514"/>
      <c r="X118" s="514"/>
      <c r="Y118" s="514"/>
      <c r="Z118" s="514"/>
      <c r="AA118" s="514"/>
      <c r="AB118" s="514"/>
      <c r="AC118" s="514"/>
      <c r="AD118" s="514"/>
    </row>
    <row r="119" spans="2:30" ht="15.75">
      <c r="B119" s="543"/>
      <c r="C119" s="543"/>
      <c r="D119" s="923"/>
      <c r="E119" s="1016"/>
      <c r="F119" s="1016"/>
      <c r="G119" s="543"/>
      <c r="H119" s="923"/>
      <c r="I119" s="1016"/>
      <c r="J119" s="1016"/>
      <c r="K119" s="512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4"/>
      <c r="AD119" s="514"/>
    </row>
    <row r="120" spans="2:30" ht="18.75">
      <c r="B120" s="515" t="s">
        <v>176</v>
      </c>
      <c r="C120" s="542"/>
      <c r="D120" s="542" t="s">
        <v>177</v>
      </c>
      <c r="E120" s="542"/>
      <c r="F120" s="542"/>
      <c r="G120" s="516" t="e">
        <f>F11+F12+#REF!+F21+F23+F24+F27+F28+F30+F31+#REF!</f>
        <v>#REF!</v>
      </c>
      <c r="H120" s="543"/>
      <c r="I120" s="543"/>
      <c r="J120" s="543"/>
      <c r="K120" s="512"/>
      <c r="L120" s="514"/>
      <c r="M120" s="514"/>
      <c r="N120" s="514"/>
      <c r="O120" s="514"/>
      <c r="P120" s="514"/>
      <c r="Q120" s="514"/>
      <c r="R120" s="514"/>
      <c r="S120" s="514"/>
      <c r="T120" s="514"/>
      <c r="U120" s="514"/>
      <c r="V120" s="514"/>
      <c r="W120" s="514"/>
      <c r="X120" s="514"/>
      <c r="Y120" s="514"/>
      <c r="Z120" s="514"/>
      <c r="AA120" s="514"/>
      <c r="AB120" s="514"/>
      <c r="AC120" s="514"/>
      <c r="AD120" s="514"/>
    </row>
    <row r="121" spans="2:30" ht="15.75">
      <c r="B121" s="542"/>
      <c r="C121" s="542"/>
      <c r="D121" s="1017"/>
      <c r="E121" s="1018"/>
      <c r="F121" s="1018"/>
      <c r="G121" s="517"/>
      <c r="H121" s="923"/>
      <c r="I121" s="1016"/>
      <c r="J121" s="1016"/>
      <c r="K121" s="512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</row>
    <row r="122" spans="1:31" ht="30">
      <c r="A122" s="518"/>
      <c r="B122" s="519"/>
      <c r="C122" s="520"/>
      <c r="D122" s="521" t="s">
        <v>71</v>
      </c>
      <c r="E122" s="521"/>
      <c r="F122" s="522"/>
      <c r="G122" s="523" t="e">
        <f>F13+#REF!+F26+F35+F36+F39+F65+F67+F70+F80+F83+F86+F87</f>
        <v>#REF!</v>
      </c>
      <c r="H122" s="513"/>
      <c r="I122" s="512"/>
      <c r="J122" s="512"/>
      <c r="K122" s="512"/>
      <c r="L122" s="512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4"/>
      <c r="AB122" s="514"/>
      <c r="AC122" s="514"/>
      <c r="AD122" s="514"/>
      <c r="AE122" s="59"/>
    </row>
    <row r="123" spans="2:30" ht="18">
      <c r="B123" s="520"/>
      <c r="C123" s="521"/>
      <c r="D123" s="521"/>
      <c r="E123" s="522"/>
      <c r="F123" s="522"/>
      <c r="G123" s="521"/>
      <c r="H123" s="513"/>
      <c r="I123" s="512"/>
      <c r="J123" s="512"/>
      <c r="K123" s="512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</row>
    <row r="124" spans="2:30" ht="30">
      <c r="B124" s="520"/>
      <c r="C124" s="521"/>
      <c r="D124" s="521" t="s">
        <v>72</v>
      </c>
      <c r="E124" s="522"/>
      <c r="F124" s="522"/>
      <c r="G124" s="523" t="e">
        <f>F68+F16+F34+F40+F42+F43+F45+F47+F58+#REF!+#REF!+F64+F69+F71+F72+F73+F88</f>
        <v>#REF!</v>
      </c>
      <c r="H124" s="513"/>
      <c r="I124" s="512"/>
      <c r="J124" s="512"/>
      <c r="K124" s="512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</row>
    <row r="125" spans="2:29" ht="18">
      <c r="B125" s="520"/>
      <c r="C125" s="521"/>
      <c r="D125" s="521"/>
      <c r="E125" s="522"/>
      <c r="F125" s="522"/>
      <c r="G125" s="521"/>
      <c r="H125" s="513"/>
      <c r="I125" s="512"/>
      <c r="J125" s="512"/>
      <c r="K125" s="512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</row>
    <row r="126" spans="2:7" ht="30">
      <c r="B126" s="524"/>
      <c r="C126" s="525"/>
      <c r="D126" s="526" t="s">
        <v>73</v>
      </c>
      <c r="E126" s="525"/>
      <c r="F126" s="525"/>
      <c r="G126" s="527">
        <f>F15+F37+F48+F50+F51+F52+F53+F54+F56+F57+F59+F78+F79+F81+F82+F84+F106</f>
        <v>67.5</v>
      </c>
    </row>
    <row r="127" spans="2:7" ht="18">
      <c r="B127" s="524"/>
      <c r="C127" s="525"/>
      <c r="D127" s="526"/>
      <c r="E127" s="525"/>
      <c r="F127" s="525"/>
      <c r="G127" s="528"/>
    </row>
    <row r="128" spans="2:7" ht="18">
      <c r="B128" s="524"/>
      <c r="C128" s="525"/>
      <c r="D128" s="526"/>
      <c r="E128" s="525"/>
      <c r="F128" s="525"/>
      <c r="G128" s="529"/>
    </row>
    <row r="129" spans="2:7" ht="18">
      <c r="B129" s="524"/>
      <c r="C129" s="525"/>
      <c r="D129" s="526"/>
      <c r="E129" s="525"/>
      <c r="F129" s="525"/>
      <c r="G129" s="528"/>
    </row>
    <row r="130" spans="2:7" ht="18">
      <c r="B130" s="524"/>
      <c r="C130" s="525"/>
      <c r="D130" s="526"/>
      <c r="E130" s="525"/>
      <c r="F130" s="525"/>
      <c r="G130" s="527" t="e">
        <f>G120+G122+G124+G126+G128</f>
        <v>#REF!</v>
      </c>
    </row>
    <row r="131" spans="2:7" ht="18">
      <c r="B131" s="524"/>
      <c r="C131" s="525"/>
      <c r="D131" s="526"/>
      <c r="E131" s="525"/>
      <c r="F131" s="525"/>
      <c r="G131" s="530"/>
    </row>
    <row r="132" spans="2:7" ht="18">
      <c r="B132" s="524"/>
      <c r="C132" s="525"/>
      <c r="D132" s="526"/>
      <c r="E132" s="525"/>
      <c r="F132" s="525"/>
      <c r="G132" s="530"/>
    </row>
    <row r="133" spans="2:7" ht="18">
      <c r="B133" s="524"/>
      <c r="C133" s="525"/>
      <c r="D133" s="526"/>
      <c r="E133" s="525"/>
      <c r="F133" s="525"/>
      <c r="G133" s="530"/>
    </row>
  </sheetData>
  <sheetProtection/>
  <mergeCells count="92">
    <mergeCell ref="A1:AB1"/>
    <mergeCell ref="A2:A6"/>
    <mergeCell ref="B2:B6"/>
    <mergeCell ref="C2:D3"/>
    <mergeCell ref="E2:E6"/>
    <mergeCell ref="F2:F6"/>
    <mergeCell ref="G2:L2"/>
    <mergeCell ref="M2:AD3"/>
    <mergeCell ref="G3:G6"/>
    <mergeCell ref="H3:K3"/>
    <mergeCell ref="L3:L6"/>
    <mergeCell ref="C4:C6"/>
    <mergeCell ref="D4:D6"/>
    <mergeCell ref="H4:H6"/>
    <mergeCell ref="I4:I6"/>
    <mergeCell ref="J4:J6"/>
    <mergeCell ref="K4:K6"/>
    <mergeCell ref="M4:P4"/>
    <mergeCell ref="Q4:T4"/>
    <mergeCell ref="U4:X4"/>
    <mergeCell ref="Y4:AB4"/>
    <mergeCell ref="AC4:AD4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8:AD8"/>
    <mergeCell ref="A9:AD9"/>
    <mergeCell ref="A19:B19"/>
    <mergeCell ref="A20:AD20"/>
    <mergeCell ref="A32:B32"/>
    <mergeCell ref="A33:AD33"/>
    <mergeCell ref="A74:B74"/>
    <mergeCell ref="B76:AD76"/>
    <mergeCell ref="A77:AD77"/>
    <mergeCell ref="A90:X90"/>
    <mergeCell ref="A94:Y94"/>
    <mergeCell ref="A98:Y98"/>
    <mergeCell ref="A105:AD105"/>
    <mergeCell ref="A111:L111"/>
    <mergeCell ref="A112:L112"/>
    <mergeCell ref="M112:N112"/>
    <mergeCell ref="O112:P112"/>
    <mergeCell ref="Q112:R112"/>
    <mergeCell ref="S112:T112"/>
    <mergeCell ref="U112:V112"/>
    <mergeCell ref="W112:X112"/>
    <mergeCell ref="Y112:Z112"/>
    <mergeCell ref="AA112:AB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Q116:T116"/>
    <mergeCell ref="U116:X116"/>
    <mergeCell ref="Y116:AB116"/>
    <mergeCell ref="W113:X113"/>
    <mergeCell ref="Y113:Z113"/>
    <mergeCell ref="AA113:AB113"/>
    <mergeCell ref="W114:X114"/>
    <mergeCell ref="D119:F119"/>
    <mergeCell ref="H119:J119"/>
    <mergeCell ref="D121:F121"/>
    <mergeCell ref="H121:J121"/>
    <mergeCell ref="Y114:Z114"/>
    <mergeCell ref="AA114:AB114"/>
    <mergeCell ref="A115:L115"/>
    <mergeCell ref="M115:N115"/>
    <mergeCell ref="A116:L116"/>
    <mergeCell ref="M116:P116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2017-06-01T07:38:32Z</cp:lastPrinted>
  <dcterms:created xsi:type="dcterms:W3CDTF">2003-06-23T04:55:14Z</dcterms:created>
  <dcterms:modified xsi:type="dcterms:W3CDTF">2017-08-21T11:53:33Z</dcterms:modified>
  <cp:category/>
  <cp:version/>
  <cp:contentType/>
  <cp:contentStatus/>
</cp:coreProperties>
</file>